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<sst xmlns="http://schemas.openxmlformats.org/spreadsheetml/2006/main" count="4733" uniqueCount="3657">
  <si>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</si>
  <si>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</si>
  <si>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</si>
  <si>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</si>
  <si>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</si>
  <si>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</si>
  <si>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</si>
  <si>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</si>
  <si>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</si>
  <si>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</si>
  <si>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</si>
  <si>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</si>
  <si>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</si>
  <si>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</si>
  <si>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</si>
  <si>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</si>
  <si>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</si>
  <si>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</si>
  <si>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</si>
  <si>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</si>
  <si>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</si>
  <si>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</si>
  <si>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</si>
  <si>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</si>
  <si>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</si>
  <si>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</si>
  <si>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</si>
  <si>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</si>
  <si>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</si>
  <si>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</si>
  <si>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</si>
  <si>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PAHULJICA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</si>
  <si>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</si>
  <si>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</si>
  <si>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</si>
  <si>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</si>
  <si>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</si>
  <si>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</si>
  <si>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</si>
  <si>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</si>
  <si>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</si>
  <si>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</si>
  <si>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</si>
  <si>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</si>
  <si>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</si>
  <si>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</si>
  <si>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</si>
  <si>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</si>
  <si>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</si>
  <si>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</si>
  <si>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</si>
  <si>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</si>
  <si>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</si>
  <si>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</si>
  <si>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</si>
  <si>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</si>
  <si>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</si>
  <si>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</si>
  <si>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</si>
  <si>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26678 - DJEČJI VRTIĆ PAHULJICA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</si>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</sst>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10"/>
      <color rgb="FF0000FF"/>
      <name val="Arial"/>
      <charset val="134"/>
    </font>
    <font>
      <strike/>
      <sz val="8"/>
      <name val="Arial"/>
      <charset val="134"/>
    </font>
    <font>
      <sz val="9"/>
      <color theme="6"/>
      <name val="Arial"/>
      <charset val="238"/>
    </font>
    <font>
      <sz val="8"/>
      <color rgb="FFFF0000"/>
      <name val="Arial"/>
      <charset val="134"/>
    </font>
    <font>
      <strike/>
      <sz val="9"/>
      <color theme="1"/>
      <name val="Arial"/>
      <charset val="238"/>
    </font>
    <font>
      <b/>
      <sz val="8"/>
      <color rgb="FF0000FF"/>
      <name val="Arial"/>
      <charset val="134"/>
    </font>
    <font>
      <b/>
      <sz val="8"/>
      <name val="Arial"/>
      <charset val="134"/>
    </font>
    <font>
      <b/>
      <sz val="8"/>
      <color rgb="FF3333FF"/>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1"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2" borderId="99" applyNumberFormat="0" applyAlignment="0" applyProtection="0">
      <alignment vertical="center"/>
    </xf>
    <xf numFmtId="0" fontId="66" fillId="13" borderId="100" applyNumberFormat="0" applyAlignment="0" applyProtection="0">
      <alignment vertical="center"/>
    </xf>
    <xf numFmtId="0" fontId="67" fillId="13" borderId="99" applyNumberFormat="0" applyAlignment="0" applyProtection="0">
      <alignment vertical="center"/>
    </xf>
    <xf numFmtId="0" fontId="68" fillId="14"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4" fillId="18" borderId="0" applyNumberFormat="0" applyBorder="0" applyAlignment="0" applyProtection="0">
      <alignment vertical="center"/>
    </xf>
    <xf numFmtId="0" fontId="75" fillId="19" borderId="0" applyNumberFormat="0" applyBorder="0" applyAlignment="0" applyProtection="0">
      <alignment vertical="center"/>
    </xf>
    <xf numFmtId="0" fontId="75" fillId="20" borderId="0" applyNumberFormat="0" applyBorder="0" applyAlignment="0" applyProtection="0">
      <alignment vertical="center"/>
    </xf>
    <xf numFmtId="0" fontId="74" fillId="21" borderId="0" applyNumberFormat="0" applyBorder="0" applyAlignment="0" applyProtection="0">
      <alignment vertical="center"/>
    </xf>
    <xf numFmtId="0" fontId="74" fillId="22" borderId="0" applyNumberFormat="0" applyBorder="0" applyAlignment="0" applyProtection="0">
      <alignment vertical="center"/>
    </xf>
    <xf numFmtId="0" fontId="75" fillId="23" borderId="0" applyNumberFormat="0" applyBorder="0" applyAlignment="0" applyProtection="0">
      <alignment vertical="center"/>
    </xf>
    <xf numFmtId="0" fontId="75" fillId="24" borderId="0" applyNumberFormat="0" applyBorder="0" applyAlignment="0" applyProtection="0">
      <alignment vertical="center"/>
    </xf>
    <xf numFmtId="0" fontId="74" fillId="25" borderId="0" applyNumberFormat="0" applyBorder="0" applyAlignment="0" applyProtection="0">
      <alignment vertical="center"/>
    </xf>
    <xf numFmtId="0" fontId="74" fillId="26" borderId="0" applyNumberFormat="0" applyBorder="0" applyAlignment="0" applyProtection="0">
      <alignment vertical="center"/>
    </xf>
    <xf numFmtId="0" fontId="75" fillId="27" borderId="0" applyNumberFormat="0" applyBorder="0" applyAlignment="0" applyProtection="0">
      <alignment vertical="center"/>
    </xf>
    <xf numFmtId="0" fontId="75" fillId="28" borderId="0" applyNumberFormat="0" applyBorder="0" applyAlignment="0" applyProtection="0">
      <alignment vertical="center"/>
    </xf>
    <xf numFmtId="0" fontId="74" fillId="29" borderId="0" applyNumberFormat="0" applyBorder="0" applyAlignment="0" applyProtection="0">
      <alignment vertical="center"/>
    </xf>
    <xf numFmtId="0" fontId="74" fillId="30" borderId="0" applyNumberFormat="0" applyBorder="0" applyAlignment="0" applyProtection="0">
      <alignment vertical="center"/>
    </xf>
    <xf numFmtId="0" fontId="75" fillId="31" borderId="0" applyNumberFormat="0" applyBorder="0" applyAlignment="0" applyProtection="0">
      <alignment vertical="center"/>
    </xf>
    <xf numFmtId="0" fontId="75" fillId="32" borderId="0" applyNumberFormat="0" applyBorder="0" applyAlignment="0" applyProtection="0">
      <alignment vertical="center"/>
    </xf>
    <xf numFmtId="0" fontId="74" fillId="33" borderId="0" applyNumberFormat="0" applyBorder="0" applyAlignment="0" applyProtection="0">
      <alignment vertical="center"/>
    </xf>
    <xf numFmtId="0" fontId="74" fillId="34" borderId="0" applyNumberFormat="0" applyBorder="0" applyAlignment="0" applyProtection="0">
      <alignment vertical="center"/>
    </xf>
    <xf numFmtId="0" fontId="75" fillId="35" borderId="0" applyNumberFormat="0" applyBorder="0" applyAlignment="0" applyProtection="0">
      <alignment vertical="center"/>
    </xf>
    <xf numFmtId="0" fontId="75" fillId="36" borderId="0" applyNumberFormat="0" applyBorder="0" applyAlignment="0" applyProtection="0">
      <alignment vertical="center"/>
    </xf>
    <xf numFmtId="0" fontId="74" fillId="37" borderId="0" applyNumberFormat="0" applyBorder="0" applyAlignment="0" applyProtection="0">
      <alignment vertical="center"/>
    </xf>
    <xf numFmtId="0" fontId="74" fillId="38" borderId="0" applyNumberFormat="0" applyBorder="0" applyAlignment="0" applyProtection="0">
      <alignment vertical="center"/>
    </xf>
    <xf numFmtId="0" fontId="75" fillId="39" borderId="0" applyNumberFormat="0" applyBorder="0" applyAlignment="0" applyProtection="0">
      <alignment vertical="center"/>
    </xf>
    <xf numFmtId="0" fontId="75" fillId="40" borderId="0" applyNumberFormat="0" applyBorder="0" applyAlignment="0" applyProtection="0">
      <alignment vertical="center"/>
    </xf>
    <xf numFmtId="0" fontId="74" fillId="41"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2376427.07</v>
      </c>
      <c r="D2" s="352">
        <f>'PR-RAS'!E6</f>
        <v>2896084.59</v>
      </c>
      <c r="E2" s="352">
        <v>0</v>
      </c>
      <c r="F2" s="352">
        <v>0</v>
      </c>
      <c r="G2" s="353">
        <f t="shared" ref="G2:G274" si="0">(B2/1000)*(C2*1+D2*2)</f>
        <v>8168.59625</v>
      </c>
      <c r="H2" s="353">
        <f t="shared" ref="H2:H274" si="1">ABS(C2-ROUND(C2,0))+ABS(D2-ROUND(D2,0))</f>
        <v>0.479999999981374</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220511.68</v>
      </c>
      <c r="D45" s="349">
        <f>'PR-RAS'!E49</f>
        <v>234671.76</v>
      </c>
      <c r="E45" s="349">
        <v>0</v>
      </c>
      <c r="F45" s="349">
        <v>0</v>
      </c>
      <c r="G45" s="350">
        <f t="shared" si="0"/>
        <v>30353.6288</v>
      </c>
      <c r="H45" s="350">
        <f t="shared" si="1"/>
        <v>0.560000000026776</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213314.68</v>
      </c>
      <c r="D54" s="349">
        <f>'PR-RAS'!E58</f>
        <v>221880.96</v>
      </c>
      <c r="E54" s="349">
        <v>0</v>
      </c>
      <c r="F54" s="349">
        <v>0</v>
      </c>
      <c r="G54" s="350">
        <f t="shared" si="0"/>
        <v>34825.0598</v>
      </c>
      <c r="H54" s="350">
        <f t="shared" si="1"/>
        <v>0.360000000015134</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213314.68</v>
      </c>
      <c r="D55" s="349">
        <f>'PR-RAS'!E59</f>
        <v>221880.96</v>
      </c>
      <c r="E55" s="349">
        <v>0</v>
      </c>
      <c r="F55" s="349">
        <v>0</v>
      </c>
      <c r="G55" s="350">
        <f t="shared" si="0"/>
        <v>35482.1364</v>
      </c>
      <c r="H55" s="350">
        <f t="shared" si="1"/>
        <v>0.360000000015134</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7197</v>
      </c>
      <c r="D64" s="349">
        <f>'PR-RAS'!E68</f>
        <v>12790.8</v>
      </c>
      <c r="E64" s="349">
        <v>0</v>
      </c>
      <c r="F64" s="349">
        <v>0</v>
      </c>
      <c r="G64" s="350">
        <f t="shared" si="0"/>
        <v>2065.0518</v>
      </c>
      <c r="H64" s="350">
        <f t="shared" si="1"/>
        <v>0.200000000000728</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7197</v>
      </c>
      <c r="D65" s="349">
        <f>'PR-RAS'!E69</f>
        <v>12790.8</v>
      </c>
      <c r="E65" s="349">
        <v>0</v>
      </c>
      <c r="F65" s="349">
        <v>0</v>
      </c>
      <c r="G65" s="350">
        <f t="shared" si="0"/>
        <v>2097.8304</v>
      </c>
      <c r="H65" s="350">
        <f t="shared" si="1"/>
        <v>0.200000000000728</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0</v>
      </c>
      <c r="D66" s="349">
        <f>'PR-RAS'!E70</f>
        <v>0</v>
      </c>
      <c r="E66" s="349">
        <v>0</v>
      </c>
      <c r="F66" s="349">
        <v>0</v>
      </c>
      <c r="G66" s="350">
        <f t="shared" si="0"/>
        <v>0</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5.44</v>
      </c>
      <c r="D78" s="349">
        <f>'PR-RAS'!E82</f>
        <v>0.86</v>
      </c>
      <c r="E78" s="349">
        <v>0</v>
      </c>
      <c r="F78" s="349">
        <v>0</v>
      </c>
      <c r="G78" s="350">
        <f t="shared" si="0"/>
        <v>0.55132</v>
      </c>
      <c r="H78" s="350">
        <f t="shared" si="1"/>
        <v>0.58</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5.44</v>
      </c>
      <c r="D79" s="349">
        <f>'PR-RAS'!E83</f>
        <v>0.86</v>
      </c>
      <c r="E79" s="349">
        <v>0</v>
      </c>
      <c r="F79" s="349">
        <v>0</v>
      </c>
      <c r="G79" s="350">
        <f t="shared" si="0"/>
        <v>0.55848</v>
      </c>
      <c r="H79" s="350">
        <f t="shared" si="1"/>
        <v>0.58</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3.3</v>
      </c>
      <c r="D81" s="349">
        <f>'PR-RAS'!E85</f>
        <v>0.86</v>
      </c>
      <c r="E81" s="349">
        <v>0</v>
      </c>
      <c r="F81" s="349">
        <v>0</v>
      </c>
      <c r="G81" s="350">
        <f t="shared" si="0"/>
        <v>0.4016</v>
      </c>
      <c r="H81" s="350">
        <f t="shared" si="1"/>
        <v>0.44</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2.14</v>
      </c>
      <c r="D82" s="349">
        <f>'PR-RAS'!E86</f>
        <v>0</v>
      </c>
      <c r="E82" s="349">
        <v>0</v>
      </c>
      <c r="F82" s="349">
        <v>0</v>
      </c>
      <c r="G82" s="350">
        <f t="shared" si="0"/>
        <v>0.17334</v>
      </c>
      <c r="H82" s="350">
        <f t="shared" si="1"/>
        <v>0.14</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369572.52</v>
      </c>
      <c r="D102" s="349">
        <f>'PR-RAS'!E106</f>
        <v>421685.99</v>
      </c>
      <c r="E102" s="349">
        <v>0</v>
      </c>
      <c r="F102" s="349">
        <v>0</v>
      </c>
      <c r="G102" s="350">
        <f t="shared" si="0"/>
        <v>122507.3945</v>
      </c>
      <c r="H102" s="350">
        <f t="shared" si="1"/>
        <v>0.489999999990687</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369572.52</v>
      </c>
      <c r="D108" s="349">
        <f>'PR-RAS'!E112</f>
        <v>421685.99</v>
      </c>
      <c r="E108" s="349">
        <v>0</v>
      </c>
      <c r="F108" s="349">
        <v>0</v>
      </c>
      <c r="G108" s="350">
        <f t="shared" si="0"/>
        <v>129785.0615</v>
      </c>
      <c r="H108" s="350">
        <f t="shared" si="1"/>
        <v>0.489999999990687</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369572.52</v>
      </c>
      <c r="D113" s="349">
        <f>'PR-RAS'!E117</f>
        <v>421685.99</v>
      </c>
      <c r="E113" s="349">
        <v>0</v>
      </c>
      <c r="F113" s="349">
        <v>0</v>
      </c>
      <c r="G113" s="350">
        <f t="shared" si="0"/>
        <v>135849.784</v>
      </c>
      <c r="H113" s="350">
        <f t="shared" si="1"/>
        <v>0.489999999990687</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0</v>
      </c>
      <c r="D121" s="349">
        <f>'PR-RAS'!E125</f>
        <v>29908.16</v>
      </c>
      <c r="E121" s="349">
        <v>0</v>
      </c>
      <c r="F121" s="349">
        <v>0</v>
      </c>
      <c r="G121" s="350">
        <f t="shared" si="0"/>
        <v>7177.9584</v>
      </c>
      <c r="H121" s="350">
        <f t="shared" si="1"/>
        <v>0.159999999999854</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29908.16</v>
      </c>
      <c r="E125" s="349">
        <v>0</v>
      </c>
      <c r="F125" s="349">
        <v>0</v>
      </c>
      <c r="G125" s="350">
        <f t="shared" si="0"/>
        <v>7417.22368</v>
      </c>
      <c r="H125" s="350">
        <f t="shared" si="1"/>
        <v>0.159999999999854</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29908.16</v>
      </c>
      <c r="E126" s="349">
        <v>0</v>
      </c>
      <c r="F126" s="349">
        <v>0</v>
      </c>
      <c r="G126" s="350">
        <f t="shared" si="0"/>
        <v>7477.04</v>
      </c>
      <c r="H126" s="350">
        <f t="shared" si="1"/>
        <v>0.159999999999854</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1786337.43</v>
      </c>
      <c r="D130" s="349">
        <f>'PR-RAS'!E134</f>
        <v>2209817.82</v>
      </c>
      <c r="E130" s="349">
        <v>0</v>
      </c>
      <c r="F130" s="349">
        <v>0</v>
      </c>
      <c r="G130" s="350">
        <f t="shared" si="0"/>
        <v>800570.52603</v>
      </c>
      <c r="H130" s="350">
        <f t="shared" si="1"/>
        <v>0.609999999636784</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1786337.43</v>
      </c>
      <c r="D131" s="349">
        <f>'PR-RAS'!E135</f>
        <v>2209817.82</v>
      </c>
      <c r="E131" s="349">
        <v>0</v>
      </c>
      <c r="F131" s="349">
        <v>0</v>
      </c>
      <c r="G131" s="350">
        <f t="shared" si="0"/>
        <v>806776.4991</v>
      </c>
      <c r="H131" s="350">
        <f t="shared" si="1"/>
        <v>0.609999999636784</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1786337.43</v>
      </c>
      <c r="D132" s="349">
        <f>'PR-RAS'!E136</f>
        <v>2193430.45</v>
      </c>
      <c r="E132" s="349">
        <v>0</v>
      </c>
      <c r="F132" s="349">
        <v>0</v>
      </c>
      <c r="G132" s="350">
        <f t="shared" si="0"/>
        <v>808688.98123</v>
      </c>
      <c r="H132" s="350">
        <f t="shared" si="1"/>
        <v>0.880000000121072</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16387.37</v>
      </c>
      <c r="E133" s="349">
        <v>0</v>
      </c>
      <c r="F133" s="349">
        <v>0</v>
      </c>
      <c r="G133" s="350">
        <f t="shared" si="0"/>
        <v>4326.26568</v>
      </c>
      <c r="H133" s="350">
        <f t="shared" si="1"/>
        <v>0.369999999998981</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2336358.89</v>
      </c>
      <c r="D148" s="349">
        <f>'PR-RAS'!E152</f>
        <v>3025580.85</v>
      </c>
      <c r="E148" s="349">
        <v>0</v>
      </c>
      <c r="F148" s="349">
        <v>0</v>
      </c>
      <c r="G148" s="350">
        <f t="shared" si="0"/>
        <v>1232965.52673</v>
      </c>
      <c r="H148" s="350">
        <f t="shared" si="1"/>
        <v>0.260000000707805</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1906952.28</v>
      </c>
      <c r="D149" s="349">
        <f>'PR-RAS'!E153</f>
        <v>2569721.55</v>
      </c>
      <c r="E149" s="349">
        <v>0</v>
      </c>
      <c r="F149" s="349">
        <v>0</v>
      </c>
      <c r="G149" s="350">
        <f t="shared" si="0"/>
        <v>1042866.51624</v>
      </c>
      <c r="H149" s="350">
        <f t="shared" si="1"/>
        <v>0.729999999981374</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1556043.13</v>
      </c>
      <c r="D150" s="349">
        <f>'PR-RAS'!E154</f>
        <v>2144673.44</v>
      </c>
      <c r="E150" s="349">
        <v>0</v>
      </c>
      <c r="F150" s="349">
        <v>0</v>
      </c>
      <c r="G150" s="350">
        <f t="shared" si="0"/>
        <v>870963.11149</v>
      </c>
      <c r="H150" s="350">
        <f t="shared" si="1"/>
        <v>0.569999999832362</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1514840.92</v>
      </c>
      <c r="D151" s="349">
        <f>'PR-RAS'!E155</f>
        <v>2076018.86</v>
      </c>
      <c r="E151" s="349">
        <v>0</v>
      </c>
      <c r="F151" s="349">
        <v>0</v>
      </c>
      <c r="G151" s="350">
        <f t="shared" si="0"/>
        <v>850031.796</v>
      </c>
      <c r="H151" s="350">
        <f t="shared" si="1"/>
        <v>0.21999999997206</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41202.21</v>
      </c>
      <c r="D153" s="349">
        <f>'PR-RAS'!E157</f>
        <v>68654.58</v>
      </c>
      <c r="E153" s="349">
        <v>0</v>
      </c>
      <c r="F153" s="349">
        <v>0</v>
      </c>
      <c r="G153" s="350">
        <f t="shared" si="0"/>
        <v>27133.72824</v>
      </c>
      <c r="H153" s="350">
        <f t="shared" si="1"/>
        <v>0.629999999997381</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100564.01</v>
      </c>
      <c r="D155" s="349">
        <f>'PR-RAS'!E159</f>
        <v>140758.81</v>
      </c>
      <c r="E155" s="349">
        <v>0</v>
      </c>
      <c r="F155" s="349">
        <v>0</v>
      </c>
      <c r="G155" s="350">
        <f t="shared" si="0"/>
        <v>58840.57102</v>
      </c>
      <c r="H155" s="350">
        <f t="shared" si="1"/>
        <v>0.19999999999709</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250345.14</v>
      </c>
      <c r="D156" s="349">
        <f>'PR-RAS'!E160</f>
        <v>284289.3</v>
      </c>
      <c r="E156" s="349">
        <v>0</v>
      </c>
      <c r="F156" s="349">
        <v>0</v>
      </c>
      <c r="G156" s="350">
        <f t="shared" si="0"/>
        <v>126933.1797</v>
      </c>
      <c r="H156" s="350">
        <f t="shared" si="1"/>
        <v>0.440000000002328</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250345.14</v>
      </c>
      <c r="D158" s="349">
        <f>'PR-RAS'!E162</f>
        <v>284289.3</v>
      </c>
      <c r="E158" s="349">
        <v>0</v>
      </c>
      <c r="F158" s="349">
        <v>0</v>
      </c>
      <c r="G158" s="350">
        <f t="shared" si="0"/>
        <v>128571.02718</v>
      </c>
      <c r="H158" s="350">
        <f t="shared" si="1"/>
        <v>0.440000000002328</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423264.1</v>
      </c>
      <c r="D160" s="349">
        <f>'PR-RAS'!E164</f>
        <v>453344.82</v>
      </c>
      <c r="E160" s="349">
        <v>0</v>
      </c>
      <c r="F160" s="349">
        <v>0</v>
      </c>
      <c r="G160" s="350">
        <f t="shared" si="0"/>
        <v>211462.64466</v>
      </c>
      <c r="H160" s="350">
        <f t="shared" si="1"/>
        <v>0.280000000086147</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51369.98</v>
      </c>
      <c r="D161" s="349">
        <f>'PR-RAS'!E165</f>
        <v>45600.99</v>
      </c>
      <c r="E161" s="349">
        <v>0</v>
      </c>
      <c r="F161" s="349">
        <v>0</v>
      </c>
      <c r="G161" s="350">
        <f t="shared" si="0"/>
        <v>22811.5136</v>
      </c>
      <c r="H161" s="350">
        <f t="shared" si="1"/>
        <v>0.0300000000061118</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1183.88</v>
      </c>
      <c r="D162" s="349">
        <f>'PR-RAS'!E166</f>
        <v>2512.34</v>
      </c>
      <c r="E162" s="349">
        <v>0</v>
      </c>
      <c r="F162" s="349">
        <v>0</v>
      </c>
      <c r="G162" s="350">
        <f t="shared" si="0"/>
        <v>999.57816</v>
      </c>
      <c r="H162" s="350">
        <f t="shared" si="1"/>
        <v>0.460000000000036</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46122.28</v>
      </c>
      <c r="D163" s="349">
        <f>'PR-RAS'!E167</f>
        <v>40165.78</v>
      </c>
      <c r="E163" s="349">
        <v>0</v>
      </c>
      <c r="F163" s="349">
        <v>0</v>
      </c>
      <c r="G163" s="350">
        <f t="shared" si="0"/>
        <v>20485.52208</v>
      </c>
      <c r="H163" s="350">
        <f t="shared" si="1"/>
        <v>0.5</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4063.82</v>
      </c>
      <c r="D164" s="349">
        <f>'PR-RAS'!E168</f>
        <v>2922.87</v>
      </c>
      <c r="E164" s="349">
        <v>0</v>
      </c>
      <c r="F164" s="349">
        <v>0</v>
      </c>
      <c r="G164" s="350">
        <f t="shared" si="0"/>
        <v>1615.25828</v>
      </c>
      <c r="H164" s="350">
        <f t="shared" si="1"/>
        <v>0.309999999999945</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0</v>
      </c>
      <c r="E165" s="349">
        <v>0</v>
      </c>
      <c r="F165" s="349">
        <v>0</v>
      </c>
      <c r="G165" s="350">
        <f t="shared" si="0"/>
        <v>0</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241012.73</v>
      </c>
      <c r="D166" s="349">
        <f>'PR-RAS'!E170</f>
        <v>273782.97</v>
      </c>
      <c r="E166" s="349">
        <v>0</v>
      </c>
      <c r="F166" s="349">
        <v>0</v>
      </c>
      <c r="G166" s="350">
        <f t="shared" si="0"/>
        <v>130115.48055</v>
      </c>
      <c r="H166" s="350">
        <f t="shared" si="1"/>
        <v>0.300000000046566</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37502.13</v>
      </c>
      <c r="D167" s="349">
        <f>'PR-RAS'!E171</f>
        <v>42022.7</v>
      </c>
      <c r="E167" s="349">
        <v>0</v>
      </c>
      <c r="F167" s="349">
        <v>0</v>
      </c>
      <c r="G167" s="350">
        <f t="shared" si="0"/>
        <v>20176.88998</v>
      </c>
      <c r="H167" s="350">
        <f t="shared" si="1"/>
        <v>0.430000000000291</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127760.15</v>
      </c>
      <c r="D168" s="349">
        <f>'PR-RAS'!E172</f>
        <v>151265.33</v>
      </c>
      <c r="E168" s="349">
        <v>0</v>
      </c>
      <c r="F168" s="349">
        <v>0</v>
      </c>
      <c r="G168" s="350">
        <f t="shared" si="0"/>
        <v>71858.56527</v>
      </c>
      <c r="H168" s="350">
        <f t="shared" si="1"/>
        <v>0.479999999981374</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53558.3</v>
      </c>
      <c r="D169" s="349">
        <f>'PR-RAS'!E173</f>
        <v>61629.74</v>
      </c>
      <c r="E169" s="349">
        <v>0</v>
      </c>
      <c r="F169" s="349">
        <v>0</v>
      </c>
      <c r="G169" s="350">
        <f t="shared" si="0"/>
        <v>29705.38704</v>
      </c>
      <c r="H169" s="350">
        <f t="shared" si="1"/>
        <v>0.560000000004948</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9743.42</v>
      </c>
      <c r="D170" s="349">
        <f>'PR-RAS'!E174</f>
        <v>7382.8</v>
      </c>
      <c r="E170" s="349">
        <v>0</v>
      </c>
      <c r="F170" s="349">
        <v>0</v>
      </c>
      <c r="G170" s="350">
        <f t="shared" si="0"/>
        <v>4142.02438</v>
      </c>
      <c r="H170" s="350">
        <f t="shared" si="1"/>
        <v>0.619999999999891</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5583.16</v>
      </c>
      <c r="D171" s="349">
        <f>'PR-RAS'!E175</f>
        <v>7277.29</v>
      </c>
      <c r="E171" s="349">
        <v>0</v>
      </c>
      <c r="F171" s="349">
        <v>0</v>
      </c>
      <c r="G171" s="350">
        <f t="shared" si="0"/>
        <v>3423.4158</v>
      </c>
      <c r="H171" s="350">
        <f t="shared" si="1"/>
        <v>0.449999999999818</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6865.57</v>
      </c>
      <c r="D173" s="349">
        <f>'PR-RAS'!E177</f>
        <v>4205.11</v>
      </c>
      <c r="E173" s="349">
        <v>0</v>
      </c>
      <c r="F173" s="349">
        <v>0</v>
      </c>
      <c r="G173" s="350">
        <f t="shared" si="0"/>
        <v>2627.43588</v>
      </c>
      <c r="H173" s="350">
        <f t="shared" si="1"/>
        <v>0.539999999999964</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115345.85</v>
      </c>
      <c r="D174" s="349">
        <f>'PR-RAS'!E178</f>
        <v>118435.54</v>
      </c>
      <c r="E174" s="349">
        <v>0</v>
      </c>
      <c r="F174" s="349">
        <v>0</v>
      </c>
      <c r="G174" s="350">
        <f t="shared" si="0"/>
        <v>60933.52889</v>
      </c>
      <c r="H174" s="350">
        <f t="shared" si="1"/>
        <v>0.610000000000582</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4693.91</v>
      </c>
      <c r="D175" s="349">
        <f>'PR-RAS'!E179</f>
        <v>4913.62</v>
      </c>
      <c r="E175" s="349">
        <v>0</v>
      </c>
      <c r="F175" s="349">
        <v>0</v>
      </c>
      <c r="G175" s="350">
        <f t="shared" si="0"/>
        <v>2526.6801</v>
      </c>
      <c r="H175" s="350">
        <f t="shared" si="1"/>
        <v>0.470000000000255</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52815.14</v>
      </c>
      <c r="D176" s="349">
        <f>'PR-RAS'!E180</f>
        <v>47518.38</v>
      </c>
      <c r="E176" s="349">
        <v>0</v>
      </c>
      <c r="F176" s="349">
        <v>0</v>
      </c>
      <c r="G176" s="350">
        <f t="shared" si="0"/>
        <v>25874.0825</v>
      </c>
      <c r="H176" s="350">
        <f t="shared" si="1"/>
        <v>0.519999999996799</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4716.17</v>
      </c>
      <c r="D177" s="349">
        <f>'PR-RAS'!E181</f>
        <v>880.02</v>
      </c>
      <c r="E177" s="349">
        <v>0</v>
      </c>
      <c r="F177" s="349">
        <v>0</v>
      </c>
      <c r="G177" s="350">
        <f t="shared" si="0"/>
        <v>1139.81296</v>
      </c>
      <c r="H177" s="350">
        <f t="shared" si="1"/>
        <v>0.190000000000055</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17753.55</v>
      </c>
      <c r="D178" s="349">
        <f>'PR-RAS'!E182</f>
        <v>18308.36</v>
      </c>
      <c r="E178" s="349">
        <v>0</v>
      </c>
      <c r="F178" s="349">
        <v>0</v>
      </c>
      <c r="G178" s="350">
        <f t="shared" si="0"/>
        <v>9623.53779</v>
      </c>
      <c r="H178" s="350">
        <f t="shared" si="1"/>
        <v>0.81000000000131</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8153.48</v>
      </c>
      <c r="D179" s="349">
        <f>'PR-RAS'!E183</f>
        <v>9135.2</v>
      </c>
      <c r="E179" s="349">
        <v>0</v>
      </c>
      <c r="F179" s="349">
        <v>0</v>
      </c>
      <c r="G179" s="350">
        <f t="shared" si="0"/>
        <v>4703.45064</v>
      </c>
      <c r="H179" s="350">
        <f t="shared" si="1"/>
        <v>0.680000000000291</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6527.15</v>
      </c>
      <c r="D180" s="349">
        <f>'PR-RAS'!E184</f>
        <v>11417.42</v>
      </c>
      <c r="E180" s="349">
        <v>0</v>
      </c>
      <c r="F180" s="349">
        <v>0</v>
      </c>
      <c r="G180" s="350">
        <f t="shared" si="0"/>
        <v>5255.79621</v>
      </c>
      <c r="H180" s="350">
        <f t="shared" si="1"/>
        <v>0.569999999999709</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10920.86</v>
      </c>
      <c r="D181" s="349">
        <f>'PR-RAS'!E185</f>
        <v>11664.29</v>
      </c>
      <c r="E181" s="349">
        <v>0</v>
      </c>
      <c r="F181" s="349">
        <v>0</v>
      </c>
      <c r="G181" s="350">
        <f t="shared" si="0"/>
        <v>6164.8992</v>
      </c>
      <c r="H181" s="350">
        <f t="shared" si="1"/>
        <v>0.430000000000291</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8494.22</v>
      </c>
      <c r="D182" s="349">
        <f>'PR-RAS'!E186</f>
        <v>12027.72</v>
      </c>
      <c r="E182" s="349">
        <v>0</v>
      </c>
      <c r="F182" s="349">
        <v>0</v>
      </c>
      <c r="G182" s="350">
        <f t="shared" si="0"/>
        <v>5891.48846</v>
      </c>
      <c r="H182" s="350">
        <f t="shared" si="1"/>
        <v>0.5</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1271.37</v>
      </c>
      <c r="D183" s="349">
        <f>'PR-RAS'!E187</f>
        <v>2570.53</v>
      </c>
      <c r="E183" s="349">
        <v>0</v>
      </c>
      <c r="F183" s="349">
        <v>0</v>
      </c>
      <c r="G183" s="350">
        <f t="shared" si="0"/>
        <v>1167.06226</v>
      </c>
      <c r="H183" s="350">
        <f t="shared" si="1"/>
        <v>0.839999999999691</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15535.54</v>
      </c>
      <c r="D190" s="349">
        <f>'PR-RAS'!E194</f>
        <v>15525.32</v>
      </c>
      <c r="E190" s="349">
        <v>0</v>
      </c>
      <c r="F190" s="349">
        <v>0</v>
      </c>
      <c r="G190" s="350">
        <f t="shared" si="0"/>
        <v>8804.78802</v>
      </c>
      <c r="H190" s="350">
        <f t="shared" si="1"/>
        <v>0.780000000000655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6291.12</v>
      </c>
      <c r="D191" s="349">
        <f>'PR-RAS'!E195</f>
        <v>6815.38</v>
      </c>
      <c r="E191" s="349">
        <v>0</v>
      </c>
      <c r="F191" s="349">
        <v>0</v>
      </c>
      <c r="G191" s="350">
        <f t="shared" si="0"/>
        <v>3785.1572</v>
      </c>
      <c r="H191" s="350">
        <f t="shared" si="1"/>
        <v>0.5</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3338.46</v>
      </c>
      <c r="D192" s="349">
        <f>'PR-RAS'!E196</f>
        <v>2847.04</v>
      </c>
      <c r="E192" s="349">
        <v>0</v>
      </c>
      <c r="F192" s="349">
        <v>0</v>
      </c>
      <c r="G192" s="350">
        <f t="shared" si="0"/>
        <v>1725.21514</v>
      </c>
      <c r="H192" s="350">
        <f t="shared" si="1"/>
        <v>0.5</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1063.49</v>
      </c>
      <c r="D193" s="349">
        <f>'PR-RAS'!E197</f>
        <v>2693.55</v>
      </c>
      <c r="E193" s="349">
        <v>0</v>
      </c>
      <c r="F193" s="349">
        <v>0</v>
      </c>
      <c r="G193" s="350">
        <f t="shared" si="0"/>
        <v>1238.51328</v>
      </c>
      <c r="H193" s="350">
        <f t="shared" si="1"/>
        <v>0.939999999999827</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827.37</v>
      </c>
      <c r="D195" s="349">
        <f>'PR-RAS'!E199</f>
        <v>1600</v>
      </c>
      <c r="E195" s="349">
        <v>0</v>
      </c>
      <c r="F195" s="349">
        <v>0</v>
      </c>
      <c r="G195" s="350">
        <f t="shared" si="0"/>
        <v>781.30978</v>
      </c>
      <c r="H195" s="350">
        <f t="shared" si="1"/>
        <v>0.370000000000005</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3.83</v>
      </c>
      <c r="D196" s="349">
        <f>'PR-RAS'!E200</f>
        <v>0</v>
      </c>
      <c r="E196" s="349">
        <v>0</v>
      </c>
      <c r="F196" s="349">
        <v>0</v>
      </c>
      <c r="G196" s="350">
        <f t="shared" si="0"/>
        <v>0.74685</v>
      </c>
      <c r="H196" s="350">
        <f t="shared" si="1"/>
        <v>0.17</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4011.27</v>
      </c>
      <c r="D197" s="349">
        <f>'PR-RAS'!E201</f>
        <v>1569.35</v>
      </c>
      <c r="E197" s="349">
        <v>0</v>
      </c>
      <c r="F197" s="349">
        <v>0</v>
      </c>
      <c r="G197" s="350">
        <f t="shared" si="0"/>
        <v>1401.39412</v>
      </c>
      <c r="H197" s="350">
        <f t="shared" si="1"/>
        <v>0.619999999999891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6142.51</v>
      </c>
      <c r="D198" s="349">
        <f>'PR-RAS'!E202</f>
        <v>2514.48</v>
      </c>
      <c r="E198" s="349">
        <v>0</v>
      </c>
      <c r="F198" s="349">
        <v>0</v>
      </c>
      <c r="G198" s="350">
        <f t="shared" si="0"/>
        <v>2200.77959</v>
      </c>
      <c r="H198" s="350">
        <f t="shared" si="1"/>
        <v>0.9699999999998</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6142.51</v>
      </c>
      <c r="D212" s="349">
        <f>'PR-RAS'!E216</f>
        <v>2514.48</v>
      </c>
      <c r="E212" s="349">
        <v>0</v>
      </c>
      <c r="F212" s="349">
        <v>0</v>
      </c>
      <c r="G212" s="350">
        <f t="shared" si="0"/>
        <v>2357.18017</v>
      </c>
      <c r="H212" s="350">
        <f t="shared" si="1"/>
        <v>0.9699999999998</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6142.51</v>
      </c>
      <c r="D213" s="349">
        <f>'PR-RAS'!E217</f>
        <v>2514.48</v>
      </c>
      <c r="E213" s="349">
        <v>0</v>
      </c>
      <c r="F213" s="349">
        <v>0</v>
      </c>
      <c r="G213" s="350">
        <f t="shared" si="0"/>
        <v>2368.35164</v>
      </c>
      <c r="H213" s="350">
        <f t="shared" si="1"/>
        <v>0.9699999999998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2336358.89</v>
      </c>
      <c r="D295" s="349">
        <f>'PR-RAS'!E299</f>
        <v>3025580.85</v>
      </c>
      <c r="E295" s="349">
        <v>0</v>
      </c>
      <c r="F295" s="349">
        <v>0</v>
      </c>
      <c r="G295" s="350">
        <f t="shared" si="12"/>
        <v>2465931.05346</v>
      </c>
      <c r="H295" s="350">
        <f t="shared" si="13"/>
        <v>0.260000000707805</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40068.1799999997</v>
      </c>
      <c r="D296" s="349">
        <f>'PR-RAS'!E300</f>
        <v>0</v>
      </c>
      <c r="E296" s="349">
        <v>0</v>
      </c>
      <c r="F296" s="349">
        <v>0</v>
      </c>
      <c r="G296" s="350">
        <f t="shared" si="12"/>
        <v>11820.1130999999</v>
      </c>
      <c r="H296" s="350">
        <f t="shared" si="13"/>
        <v>0.179999999701977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129496.26</v>
      </c>
      <c r="E297" s="349">
        <v>0</v>
      </c>
      <c r="F297" s="349">
        <v>0</v>
      </c>
      <c r="G297" s="350">
        <f t="shared" si="12"/>
        <v>76661.7859200001</v>
      </c>
      <c r="H297" s="350">
        <f t="shared" si="13"/>
        <v>0.260000000242144</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2517.13</v>
      </c>
      <c r="D298" s="349">
        <f>'PR-RAS'!E302</f>
        <v>22250.5</v>
      </c>
      <c r="E298" s="349">
        <v>0</v>
      </c>
      <c r="F298" s="349">
        <v>0</v>
      </c>
      <c r="G298" s="350">
        <f t="shared" si="12"/>
        <v>13964.38461</v>
      </c>
      <c r="H298" s="350">
        <f t="shared" si="13"/>
        <v>0.630000000000109</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18764.96</v>
      </c>
      <c r="D300" s="349">
        <f>'PR-RAS'!E304</f>
        <v>26841.11</v>
      </c>
      <c r="E300" s="349">
        <v>0</v>
      </c>
      <c r="F300" s="349">
        <v>0</v>
      </c>
      <c r="G300" s="350">
        <f t="shared" si="12"/>
        <v>21661.70682</v>
      </c>
      <c r="H300" s="350">
        <f t="shared" si="13"/>
        <v>0.150000000001455</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32439.44</v>
      </c>
      <c r="D355" s="349">
        <f>'PR-RAS'!E360</f>
        <v>38648.24</v>
      </c>
      <c r="E355" s="349">
        <v>0</v>
      </c>
      <c r="F355" s="349">
        <v>0</v>
      </c>
      <c r="G355" s="350">
        <f t="shared" si="12"/>
        <v>38846.51568</v>
      </c>
      <c r="H355" s="350">
        <f t="shared" si="13"/>
        <v>0.680000000003929</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32439.44</v>
      </c>
      <c r="D368" s="349">
        <f>'PR-RAS'!E373</f>
        <v>29399.49</v>
      </c>
      <c r="E368" s="349">
        <v>0</v>
      </c>
      <c r="F368" s="349">
        <v>0</v>
      </c>
      <c r="G368" s="350">
        <f t="shared" si="12"/>
        <v>33484.50014</v>
      </c>
      <c r="H368" s="350">
        <f t="shared" si="13"/>
        <v>0.930000000000291</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32439.44</v>
      </c>
      <c r="D374" s="349">
        <f>'PR-RAS'!E379</f>
        <v>29399.49</v>
      </c>
      <c r="E374" s="349">
        <v>0</v>
      </c>
      <c r="F374" s="349">
        <v>0</v>
      </c>
      <c r="G374" s="350">
        <f t="shared" si="12"/>
        <v>34031.93066</v>
      </c>
      <c r="H374" s="350">
        <f t="shared" si="13"/>
        <v>0.930000000000291</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3264</v>
      </c>
      <c r="D375" s="349">
        <f>'PR-RAS'!E380</f>
        <v>20029.56</v>
      </c>
      <c r="E375" s="349">
        <v>0</v>
      </c>
      <c r="F375" s="349">
        <v>0</v>
      </c>
      <c r="G375" s="350">
        <f t="shared" si="12"/>
        <v>16202.84688</v>
      </c>
      <c r="H375" s="350">
        <f t="shared" si="13"/>
        <v>0.43999999999869</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2728</v>
      </c>
      <c r="E377" s="349">
        <v>0</v>
      </c>
      <c r="F377" s="349">
        <v>0</v>
      </c>
      <c r="G377" s="350">
        <f t="shared" si="12"/>
        <v>2051.456</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29175.44</v>
      </c>
      <c r="D379" s="349">
        <f>'PR-RAS'!E384</f>
        <v>4781.25</v>
      </c>
      <c r="E379" s="349">
        <v>0</v>
      </c>
      <c r="F379" s="349">
        <v>0</v>
      </c>
      <c r="G379" s="350">
        <f t="shared" si="12"/>
        <v>14642.94132</v>
      </c>
      <c r="H379" s="350">
        <f t="shared" si="13"/>
        <v>0.68999999999869</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1860.68</v>
      </c>
      <c r="E381" s="349">
        <v>0</v>
      </c>
      <c r="F381" s="349">
        <v>0</v>
      </c>
      <c r="G381" s="350">
        <f t="shared" si="12"/>
        <v>1414.1168</v>
      </c>
      <c r="H381" s="350">
        <f t="shared" si="13"/>
        <v>0.319999999999936</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0</v>
      </c>
      <c r="D388" s="349">
        <f>'PR-RAS'!E393</f>
        <v>0</v>
      </c>
      <c r="E388" s="349">
        <v>0</v>
      </c>
      <c r="F388" s="349">
        <v>0</v>
      </c>
      <c r="G388" s="350">
        <f t="shared" si="12"/>
        <v>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9248.75</v>
      </c>
      <c r="E407" s="349">
        <v>0</v>
      </c>
      <c r="F407" s="349">
        <v>0</v>
      </c>
      <c r="G407" s="350">
        <f t="shared" si="12"/>
        <v>7509.985</v>
      </c>
      <c r="H407" s="350">
        <f t="shared" si="13"/>
        <v>0.25</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9248.75</v>
      </c>
      <c r="E408" s="349">
        <v>0</v>
      </c>
      <c r="F408" s="349">
        <v>0</v>
      </c>
      <c r="G408" s="350">
        <f t="shared" si="12"/>
        <v>7528.4825</v>
      </c>
      <c r="H408" s="350">
        <f t="shared" si="13"/>
        <v>0.25</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32439.44</v>
      </c>
      <c r="D413" s="349">
        <f>'PR-RAS'!E418</f>
        <v>38648.24</v>
      </c>
      <c r="E413" s="349">
        <v>0</v>
      </c>
      <c r="F413" s="349">
        <v>0</v>
      </c>
      <c r="G413" s="350">
        <f t="shared" si="12"/>
        <v>45211.19904</v>
      </c>
      <c r="H413" s="350">
        <f t="shared" si="13"/>
        <v>0.680000000003929</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2376427.07</v>
      </c>
      <c r="D417" s="349">
        <f>'PR-RAS'!E422</f>
        <v>2896084.59</v>
      </c>
      <c r="E417" s="349">
        <v>0</v>
      </c>
      <c r="F417" s="349">
        <v>0</v>
      </c>
      <c r="G417" s="350">
        <f t="shared" si="12"/>
        <v>3398136.04</v>
      </c>
      <c r="H417" s="350">
        <f t="shared" si="13"/>
        <v>0.479999999981374</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2368798.33</v>
      </c>
      <c r="D418" s="349">
        <f>'PR-RAS'!E423</f>
        <v>3064229.09</v>
      </c>
      <c r="E418" s="349">
        <v>0</v>
      </c>
      <c r="F418" s="349">
        <v>0</v>
      </c>
      <c r="G418" s="350">
        <f t="shared" si="12"/>
        <v>3543355.96467</v>
      </c>
      <c r="H418" s="350">
        <f t="shared" si="13"/>
        <v>0.419999999459833</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7628.73999999976</v>
      </c>
      <c r="D419" s="349">
        <f>'PR-RAS'!E424</f>
        <v>0</v>
      </c>
      <c r="E419" s="349">
        <v>0</v>
      </c>
      <c r="F419" s="349">
        <v>0</v>
      </c>
      <c r="G419" s="350">
        <f t="shared" si="12"/>
        <v>3188.8133199999</v>
      </c>
      <c r="H419" s="350">
        <f t="shared" si="13"/>
        <v>0.260000000240325</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168144.5</v>
      </c>
      <c r="E420" s="349">
        <v>0</v>
      </c>
      <c r="F420" s="349">
        <v>0</v>
      </c>
      <c r="G420" s="350">
        <f t="shared" si="12"/>
        <v>140905.091</v>
      </c>
      <c r="H420" s="350">
        <f t="shared" si="13"/>
        <v>0.5</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2517.13</v>
      </c>
      <c r="D421" s="349">
        <f>'PR-RAS'!E426</f>
        <v>22250.5</v>
      </c>
      <c r="E421" s="349">
        <v>0</v>
      </c>
      <c r="F421" s="349">
        <v>0</v>
      </c>
      <c r="G421" s="350">
        <f t="shared" si="12"/>
        <v>19747.6146</v>
      </c>
      <c r="H421" s="350">
        <f t="shared" si="13"/>
        <v>0.630000000000109</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18764.96</v>
      </c>
      <c r="D423" s="349">
        <f>'PR-RAS'!E428</f>
        <v>26841.11</v>
      </c>
      <c r="E423" s="349">
        <v>0</v>
      </c>
      <c r="F423" s="349">
        <v>0</v>
      </c>
      <c r="G423" s="350">
        <f t="shared" si="12"/>
        <v>30572.70996</v>
      </c>
      <c r="H423" s="350">
        <f t="shared" si="13"/>
        <v>0.150000000001455</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2376427.07</v>
      </c>
      <c r="D637" s="349">
        <f>'PR-RAS'!E643</f>
        <v>2896084.59</v>
      </c>
      <c r="E637" s="349">
        <v>0</v>
      </c>
      <c r="F637" s="349">
        <v>0</v>
      </c>
      <c r="G637" s="350">
        <f t="shared" si="14"/>
        <v>5195227.215</v>
      </c>
      <c r="H637" s="350">
        <f t="shared" si="15"/>
        <v>0.479999999981374</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2368798.33</v>
      </c>
      <c r="D638" s="349">
        <f>'PR-RAS'!E644</f>
        <v>3064229.09</v>
      </c>
      <c r="E638" s="349">
        <v>0</v>
      </c>
      <c r="F638" s="349">
        <v>0</v>
      </c>
      <c r="G638" s="350">
        <f t="shared" si="14"/>
        <v>5412752.39687</v>
      </c>
      <c r="H638" s="350">
        <f t="shared" si="15"/>
        <v>0.419999999459833</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7628.73999999976</v>
      </c>
      <c r="D639" s="349">
        <f>'PR-RAS'!E645</f>
        <v>0</v>
      </c>
      <c r="E639" s="349">
        <v>0</v>
      </c>
      <c r="F639" s="349">
        <v>0</v>
      </c>
      <c r="G639" s="350">
        <f t="shared" si="14"/>
        <v>4867.13611999985</v>
      </c>
      <c r="H639" s="350">
        <f t="shared" si="15"/>
        <v>0.260000000240325</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168144.5</v>
      </c>
      <c r="E640" s="349">
        <v>0</v>
      </c>
      <c r="F640" s="349">
        <v>0</v>
      </c>
      <c r="G640" s="350">
        <f t="shared" si="14"/>
        <v>214888.671</v>
      </c>
      <c r="H640" s="350">
        <f t="shared" si="15"/>
        <v>0.5</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2517.13</v>
      </c>
      <c r="D641" s="349">
        <f>'PR-RAS'!E647</f>
        <v>22250.5</v>
      </c>
      <c r="E641" s="349">
        <v>0</v>
      </c>
      <c r="F641" s="349">
        <v>0</v>
      </c>
      <c r="G641" s="350">
        <f t="shared" si="14"/>
        <v>30091.6032</v>
      </c>
      <c r="H641" s="350">
        <f t="shared" si="15"/>
        <v>0.630000000000109</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10145.8699999998</v>
      </c>
      <c r="D643" s="349">
        <f>'PR-RAS'!E649</f>
        <v>0</v>
      </c>
      <c r="E643" s="349">
        <v>0</v>
      </c>
      <c r="F643" s="349">
        <v>0</v>
      </c>
      <c r="G643" s="350">
        <f t="shared" si="14"/>
        <v>6513.64853999987</v>
      </c>
      <c r="H643" s="350">
        <f t="shared" si="15"/>
        <v>0.130000000199288</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145894</v>
      </c>
      <c r="E644" s="349">
        <v>0</v>
      </c>
      <c r="F644" s="349">
        <v>0</v>
      </c>
      <c r="G644" s="350">
        <f t="shared" si="14"/>
        <v>187619.684</v>
      </c>
      <c r="H644" s="350">
        <f t="shared" si="15"/>
        <v>0</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142376.77</v>
      </c>
      <c r="D645" s="349">
        <f>'PR-RAS'!E651</f>
        <v>0</v>
      </c>
      <c r="E645" s="349">
        <v>0</v>
      </c>
      <c r="F645" s="349">
        <v>0</v>
      </c>
      <c r="G645" s="350">
        <f t="shared" si="14"/>
        <v>91690.63988</v>
      </c>
      <c r="H645" s="350">
        <f t="shared" si="15"/>
        <v>0.230000000010477</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16612.95</v>
      </c>
      <c r="D646" s="349">
        <f>'PR-RAS'!E653</f>
        <v>516.46</v>
      </c>
      <c r="E646" s="349">
        <v>0</v>
      </c>
      <c r="F646" s="349">
        <v>0</v>
      </c>
      <c r="G646" s="350">
        <f t="shared" si="14"/>
        <v>11381.58615</v>
      </c>
      <c r="H646" s="350">
        <f t="shared" si="15"/>
        <v>0.509999999999309</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2440204</v>
      </c>
      <c r="D647" s="349">
        <f>'PR-RAS'!E654</f>
        <v>1569206.48</v>
      </c>
      <c r="E647" s="349">
        <v>0</v>
      </c>
      <c r="F647" s="349">
        <v>0</v>
      </c>
      <c r="G647" s="350">
        <f t="shared" si="14"/>
        <v>3603786.55616</v>
      </c>
      <c r="H647" s="350">
        <f t="shared" si="15"/>
        <v>0.479999999981374</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2456300.49</v>
      </c>
      <c r="D648" s="349">
        <f>'PR-RAS'!E655</f>
        <v>1569722.94</v>
      </c>
      <c r="E648" s="349">
        <v>0</v>
      </c>
      <c r="F648" s="349">
        <v>0</v>
      </c>
      <c r="G648" s="350">
        <f t="shared" si="14"/>
        <v>3620447.90139</v>
      </c>
      <c r="H648" s="350">
        <f t="shared" si="15"/>
        <v>0.550000000279397</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516.459999999963</v>
      </c>
      <c r="D649" s="349">
        <f>'PR-RAS'!E656</f>
        <v>0</v>
      </c>
      <c r="E649" s="349">
        <v>0</v>
      </c>
      <c r="F649" s="349">
        <v>0</v>
      </c>
      <c r="G649" s="350">
        <f t="shared" si="14"/>
        <v>334.666079999976</v>
      </c>
      <c r="H649" s="350">
        <f t="shared" si="15"/>
        <v>0.459999999962747</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97</v>
      </c>
      <c r="D651" s="349">
        <f>'PR-RAS'!E658</f>
        <v>102</v>
      </c>
      <c r="E651" s="349">
        <v>0</v>
      </c>
      <c r="F651" s="349">
        <v>0</v>
      </c>
      <c r="G651" s="350">
        <f t="shared" si="14"/>
        <v>195.65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83</v>
      </c>
      <c r="D653" s="349">
        <f>'PR-RAS'!E660</f>
        <v>95</v>
      </c>
      <c r="E653" s="349">
        <v>0</v>
      </c>
      <c r="F653" s="349">
        <v>0</v>
      </c>
      <c r="G653" s="350">
        <f t="shared" si="14"/>
        <v>177.996</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2200</v>
      </c>
      <c r="D663" s="349">
        <f>'PR-RAS'!E670</f>
        <v>2000</v>
      </c>
      <c r="E663" s="349">
        <v>0</v>
      </c>
      <c r="F663" s="349">
        <v>0</v>
      </c>
      <c r="G663" s="350">
        <f t="shared" si="14"/>
        <v>4104.4</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211114.68</v>
      </c>
      <c r="D665" s="349">
        <f>'PR-RAS'!E672</f>
        <v>219880.96</v>
      </c>
      <c r="E665" s="349">
        <v>0</v>
      </c>
      <c r="F665" s="349">
        <v>0</v>
      </c>
      <c r="G665" s="350">
        <f t="shared" si="14"/>
        <v>432182.0624</v>
      </c>
      <c r="H665" s="350">
        <f t="shared" si="15"/>
        <v>0.360000000015134</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7197</v>
      </c>
      <c r="D676" s="349">
        <f>'PR-RAS'!E683</f>
        <v>12790.8</v>
      </c>
      <c r="E676" s="349">
        <v>0</v>
      </c>
      <c r="F676" s="349">
        <v>0</v>
      </c>
      <c r="G676" s="350">
        <f t="shared" si="14"/>
        <v>22125.555</v>
      </c>
      <c r="H676" s="350">
        <f t="shared" si="15"/>
        <v>0.200000000000728</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369572.52</v>
      </c>
      <c r="D717" s="349">
        <f>'PR-RAS'!E724</f>
        <v>421685.99</v>
      </c>
      <c r="E717" s="349">
        <v>0</v>
      </c>
      <c r="F717" s="349">
        <v>0</v>
      </c>
      <c r="G717" s="350">
        <f t="shared" si="14"/>
        <v>868468.262</v>
      </c>
      <c r="H717" s="350">
        <f t="shared" si="15"/>
        <v>0.489999999990687</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4200</v>
      </c>
      <c r="D725" s="349">
        <f>'PR-RAS'!E732</f>
        <v>0</v>
      </c>
      <c r="E725" s="349">
        <v>0</v>
      </c>
      <c r="F725" s="349">
        <v>0</v>
      </c>
      <c r="G725" s="350">
        <f t="shared" si="14"/>
        <v>3040.8</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2638.17</v>
      </c>
      <c r="D726" s="349">
        <f>'PR-RAS'!E733</f>
        <v>1912.87</v>
      </c>
      <c r="E726" s="349">
        <v>0</v>
      </c>
      <c r="F726" s="349">
        <v>0</v>
      </c>
      <c r="G726" s="350">
        <f t="shared" si="14"/>
        <v>4686.33475</v>
      </c>
      <c r="H726" s="350">
        <f t="shared" si="15"/>
        <v>0.300000000000182</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46122.28</v>
      </c>
      <c r="D727" s="349">
        <f>'PR-RAS'!E734</f>
        <v>40165.78</v>
      </c>
      <c r="E727" s="349">
        <v>0</v>
      </c>
      <c r="F727" s="349">
        <v>0</v>
      </c>
      <c r="G727" s="350">
        <f t="shared" si="14"/>
        <v>91805.48784</v>
      </c>
      <c r="H727" s="350">
        <f t="shared" si="15"/>
        <v>0.5</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0</v>
      </c>
      <c r="D729" s="349">
        <f>'PR-RAS'!E736</f>
        <v>0</v>
      </c>
      <c r="E729" s="349">
        <v>0</v>
      </c>
      <c r="F729" s="349">
        <v>0</v>
      </c>
      <c r="G729" s="350">
        <f t="shared" si="14"/>
        <v>0</v>
      </c>
      <c r="H729" s="350">
        <f t="shared" si="15"/>
        <v>0</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4401.9</v>
      </c>
      <c r="D731" s="349">
        <f>'PR-RAS'!E738</f>
        <v>3256.7</v>
      </c>
      <c r="E731" s="349">
        <v>0</v>
      </c>
      <c r="F731" s="349">
        <v>0</v>
      </c>
      <c r="G731" s="350">
        <f t="shared" si="14"/>
        <v>7968.169</v>
      </c>
      <c r="H731" s="350">
        <f t="shared" si="15"/>
        <v>0.400000000000546</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269031.1</v>
      </c>
      <c r="D1011" s="352">
        <f>BILANCA!E6</f>
        <v>222154.2</v>
      </c>
      <c r="E1011" s="352">
        <v>0</v>
      </c>
      <c r="F1011" s="352">
        <v>0</v>
      </c>
      <c r="G1011" s="353">
        <f t="shared" ref="G1011:G1306" si="38">B1011/1000*C1011+B1011/500*D1011</f>
        <v>713.3395</v>
      </c>
      <c r="H1011" s="353">
        <f t="shared" si="35"/>
        <v>0.30000000007567</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56030.2600000001</v>
      </c>
      <c r="D1012" s="349">
        <f>BILANCA!E7</f>
        <v>78111.6000000001</v>
      </c>
      <c r="E1012" s="349">
        <v>0</v>
      </c>
      <c r="F1012" s="349">
        <v>0</v>
      </c>
      <c r="G1012" s="350">
        <f t="shared" si="38"/>
        <v>424.50692</v>
      </c>
      <c r="H1012" s="350">
        <f t="shared" si="35"/>
        <v>0.659999999974389</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1000</v>
      </c>
      <c r="D1013" s="349">
        <f>BILANCA!E8</f>
        <v>1000</v>
      </c>
      <c r="E1013" s="349">
        <v>0</v>
      </c>
      <c r="F1013" s="349">
        <v>0</v>
      </c>
      <c r="G1013" s="350">
        <f t="shared" si="38"/>
        <v>9</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1000</v>
      </c>
      <c r="D1015" s="349">
        <f>BILANCA!E10</f>
        <v>1000</v>
      </c>
      <c r="E1015" s="349">
        <v>0</v>
      </c>
      <c r="F1015" s="349">
        <v>0</v>
      </c>
      <c r="G1015" s="350">
        <f t="shared" si="38"/>
        <v>15</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55030.2600000001</v>
      </c>
      <c r="D1017" s="349">
        <f>BILANCA!E12</f>
        <v>77111.6000000001</v>
      </c>
      <c r="E1017" s="349">
        <v>0</v>
      </c>
      <c r="F1017" s="349">
        <v>0</v>
      </c>
      <c r="G1017" s="350">
        <f t="shared" si="38"/>
        <v>1464.77422</v>
      </c>
      <c r="H1017" s="350">
        <f t="shared" si="35"/>
        <v>0.659999999974389</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11181.88</v>
      </c>
      <c r="D1018" s="349">
        <f>BILANCA!E13</f>
        <v>11181.88</v>
      </c>
      <c r="E1018" s="349">
        <v>0</v>
      </c>
      <c r="F1018" s="349">
        <v>0</v>
      </c>
      <c r="G1018" s="350">
        <f t="shared" si="38"/>
        <v>268.36512</v>
      </c>
      <c r="H1018" s="350">
        <f t="shared" si="35"/>
        <v>0.239999999990687</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265.44</v>
      </c>
      <c r="D1019" s="349">
        <f>BILANCA!E14</f>
        <v>0</v>
      </c>
      <c r="E1019" s="349">
        <v>0</v>
      </c>
      <c r="F1019" s="349">
        <v>0</v>
      </c>
      <c r="G1019" s="350">
        <f t="shared" si="38"/>
        <v>2.38896</v>
      </c>
      <c r="H1019" s="350">
        <f t="shared" si="35"/>
        <v>0.439999999999998</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89898.22</v>
      </c>
      <c r="D1020" s="349">
        <f>BILANCA!E15</f>
        <v>90163.66</v>
      </c>
      <c r="E1020" s="349">
        <v>0</v>
      </c>
      <c r="F1020" s="349">
        <v>0</v>
      </c>
      <c r="G1020" s="350">
        <f t="shared" si="38"/>
        <v>2702.2554</v>
      </c>
      <c r="H1020" s="350">
        <f t="shared" si="35"/>
        <v>0.559999999997672</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78981.78</v>
      </c>
      <c r="D1023" s="349">
        <f>BILANCA!E18</f>
        <v>78981.78</v>
      </c>
      <c r="E1023" s="349">
        <v>0</v>
      </c>
      <c r="F1023" s="349">
        <v>0</v>
      </c>
      <c r="G1023" s="350">
        <f t="shared" si="38"/>
        <v>3080.28942</v>
      </c>
      <c r="H1023" s="350">
        <f t="shared" si="35"/>
        <v>0.440000000002328</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43848.3800000001</v>
      </c>
      <c r="D1024" s="349">
        <f>BILANCA!E19</f>
        <v>65929.7200000001</v>
      </c>
      <c r="E1024" s="349">
        <v>0</v>
      </c>
      <c r="F1024" s="349">
        <v>0</v>
      </c>
      <c r="G1024" s="350">
        <f t="shared" si="38"/>
        <v>2459.90948</v>
      </c>
      <c r="H1024" s="350">
        <f t="shared" si="35"/>
        <v>0.659999999974389</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124440.77</v>
      </c>
      <c r="D1025" s="349">
        <f>BILANCA!E20</f>
        <v>139234.26</v>
      </c>
      <c r="E1025" s="349">
        <v>0</v>
      </c>
      <c r="F1025" s="349">
        <v>0</v>
      </c>
      <c r="G1025" s="350">
        <f t="shared" si="38"/>
        <v>6043.63935</v>
      </c>
      <c r="H1025" s="350">
        <f t="shared" si="35"/>
        <v>0.490000000005239</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364.84</v>
      </c>
      <c r="D1026" s="349">
        <f>BILANCA!E21</f>
        <v>364.84</v>
      </c>
      <c r="E1026" s="349">
        <v>0</v>
      </c>
      <c r="F1026" s="349">
        <v>0</v>
      </c>
      <c r="G1026" s="350">
        <f t="shared" si="38"/>
        <v>17.51232</v>
      </c>
      <c r="H1026" s="350">
        <f t="shared" si="35"/>
        <v>0.32000000000005</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106554.46</v>
      </c>
      <c r="D1027" s="349">
        <f>BILANCA!E22</f>
        <v>119385.54</v>
      </c>
      <c r="E1027" s="349">
        <v>0</v>
      </c>
      <c r="F1027" s="349">
        <v>0</v>
      </c>
      <c r="G1027" s="350">
        <f t="shared" si="38"/>
        <v>5870.53418</v>
      </c>
      <c r="H1027" s="350">
        <f t="shared" si="35"/>
        <v>0.920000000012806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14211.78</v>
      </c>
      <c r="D1029" s="349">
        <f>BILANCA!E24</f>
        <v>19295.03</v>
      </c>
      <c r="E1029" s="349">
        <v>0</v>
      </c>
      <c r="F1029" s="349">
        <v>0</v>
      </c>
      <c r="G1029" s="350">
        <f t="shared" si="38"/>
        <v>1003.23496</v>
      </c>
      <c r="H1029" s="350">
        <f t="shared" si="35"/>
        <v>0.249999999998181</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40536.81</v>
      </c>
      <c r="D1030" s="349">
        <f>BILANCA!E25</f>
        <v>39974.69</v>
      </c>
      <c r="E1030" s="349">
        <v>0</v>
      </c>
      <c r="F1030" s="349">
        <v>0</v>
      </c>
      <c r="G1030" s="350">
        <f t="shared" si="38"/>
        <v>2409.7238</v>
      </c>
      <c r="H1030" s="350">
        <f t="shared" si="35"/>
        <v>0.5</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96551.4</v>
      </c>
      <c r="D1031" s="349">
        <f>BILANCA!E26</f>
        <v>98110.08</v>
      </c>
      <c r="E1031" s="349">
        <v>0</v>
      </c>
      <c r="F1031" s="349">
        <v>0</v>
      </c>
      <c r="G1031" s="350">
        <f t="shared" si="38"/>
        <v>6148.20276</v>
      </c>
      <c r="H1031" s="350">
        <f t="shared" si="35"/>
        <v>0.479999999995925</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338811.68</v>
      </c>
      <c r="D1033" s="349">
        <f>BILANCA!E28</f>
        <v>350434.72</v>
      </c>
      <c r="E1033" s="349">
        <v>0</v>
      </c>
      <c r="F1033" s="349">
        <v>0</v>
      </c>
      <c r="G1033" s="350">
        <f t="shared" si="38"/>
        <v>23912.66576</v>
      </c>
      <c r="H1033" s="350">
        <f t="shared" si="35"/>
        <v>0.600000000034925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16893.41</v>
      </c>
      <c r="D1035" s="349">
        <f>BILANCA!E30</f>
        <v>16893.41</v>
      </c>
      <c r="E1035" s="349">
        <v>0</v>
      </c>
      <c r="F1035" s="349">
        <v>0</v>
      </c>
      <c r="G1035" s="350">
        <f t="shared" si="38"/>
        <v>1267.00575</v>
      </c>
      <c r="H1035" s="350">
        <f t="shared" si="35"/>
        <v>0.819999999999709</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16893.41</v>
      </c>
      <c r="D1039" s="349">
        <f>BILANCA!E34</f>
        <v>16893.41</v>
      </c>
      <c r="E1039" s="349">
        <v>0</v>
      </c>
      <c r="F1039" s="349">
        <v>0</v>
      </c>
      <c r="G1039" s="350">
        <f t="shared" si="38"/>
        <v>1469.72667</v>
      </c>
      <c r="H1039" s="350">
        <f t="shared" si="35"/>
        <v>0.819999999999709</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0</v>
      </c>
      <c r="D1040" s="349">
        <f>BILANCA!E35</f>
        <v>0</v>
      </c>
      <c r="E1040" s="349">
        <v>0</v>
      </c>
      <c r="F1040" s="349">
        <v>0</v>
      </c>
      <c r="G1040" s="350">
        <f t="shared" si="38"/>
        <v>0</v>
      </c>
      <c r="H1040" s="350">
        <f t="shared" si="35"/>
        <v>0</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0</v>
      </c>
      <c r="D1041" s="349">
        <f>BILANCA!E36</f>
        <v>0</v>
      </c>
      <c r="E1041" s="349">
        <v>0</v>
      </c>
      <c r="F1041" s="349">
        <v>0</v>
      </c>
      <c r="G1041" s="350">
        <f t="shared" si="38"/>
        <v>0</v>
      </c>
      <c r="H1041" s="350">
        <f t="shared" si="35"/>
        <v>0</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0</v>
      </c>
      <c r="D1045" s="349">
        <f>BILANCA!E40</f>
        <v>0</v>
      </c>
      <c r="E1045" s="349">
        <v>0</v>
      </c>
      <c r="F1045" s="349">
        <v>0</v>
      </c>
      <c r="G1045" s="350">
        <f t="shared" si="38"/>
        <v>0</v>
      </c>
      <c r="H1045" s="350">
        <f t="shared" si="35"/>
        <v>0</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0</v>
      </c>
      <c r="D1050" s="349">
        <f>BILANCA!E45</f>
        <v>0</v>
      </c>
      <c r="E1050" s="349">
        <v>0</v>
      </c>
      <c r="F1050" s="349">
        <v>0</v>
      </c>
      <c r="G1050" s="350">
        <f t="shared" si="38"/>
        <v>0</v>
      </c>
      <c r="H1050" s="350">
        <f t="shared" si="35"/>
        <v>0</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197942.96</v>
      </c>
      <c r="D1059" s="349">
        <f>BILANCA!E54</f>
        <v>202363.38</v>
      </c>
      <c r="E1059" s="349">
        <v>0</v>
      </c>
      <c r="F1059" s="349">
        <v>0</v>
      </c>
      <c r="G1059" s="350">
        <f t="shared" si="38"/>
        <v>29530.81628</v>
      </c>
      <c r="H1059" s="350">
        <f t="shared" si="35"/>
        <v>0.420000000012806</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197942.96</v>
      </c>
      <c r="D1060" s="349">
        <f>BILANCA!E55</f>
        <v>202363.38</v>
      </c>
      <c r="E1060" s="349">
        <v>0</v>
      </c>
      <c r="F1060" s="349">
        <v>0</v>
      </c>
      <c r="G1060" s="350">
        <f t="shared" si="38"/>
        <v>30133.486</v>
      </c>
      <c r="H1060" s="350">
        <f t="shared" si="35"/>
        <v>0.420000000012806</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213000.84</v>
      </c>
      <c r="D1074" s="349">
        <f>BILANCA!E69</f>
        <v>144042.6</v>
      </c>
      <c r="E1074" s="349">
        <v>0</v>
      </c>
      <c r="F1074" s="349">
        <v>0</v>
      </c>
      <c r="G1074" s="350">
        <f t="shared" si="38"/>
        <v>32069.50656</v>
      </c>
      <c r="H1074" s="350">
        <f t="shared" si="35"/>
        <v>0.559999999997672</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516.46</v>
      </c>
      <c r="D1075" s="349">
        <f>BILANCA!E70</f>
        <v>0</v>
      </c>
      <c r="E1075" s="349">
        <v>0</v>
      </c>
      <c r="F1075" s="349">
        <v>0</v>
      </c>
      <c r="G1075" s="350">
        <f t="shared" si="38"/>
        <v>33.5699</v>
      </c>
      <c r="H1075" s="350">
        <f t="shared" si="35"/>
        <v>0.460000000000036</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516.46</v>
      </c>
      <c r="D1076" s="349">
        <f>BILANCA!E71</f>
        <v>0</v>
      </c>
      <c r="E1076" s="349">
        <v>0</v>
      </c>
      <c r="F1076" s="349">
        <v>0</v>
      </c>
      <c r="G1076" s="350">
        <f t="shared" si="38"/>
        <v>34.08636</v>
      </c>
      <c r="H1076" s="350">
        <f t="shared" si="35"/>
        <v>0.460000000000036</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516.46</v>
      </c>
      <c r="D1078" s="349">
        <f>BILANCA!E73</f>
        <v>0</v>
      </c>
      <c r="E1078" s="349">
        <v>0</v>
      </c>
      <c r="F1078" s="349">
        <v>0</v>
      </c>
      <c r="G1078" s="350">
        <f t="shared" si="38"/>
        <v>35.11928</v>
      </c>
      <c r="H1078" s="350">
        <f t="shared" si="35"/>
        <v>0.460000000000036</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12663.58</v>
      </c>
      <c r="D1087" s="349">
        <f>BILANCA!E82</f>
        <v>15645.69</v>
      </c>
      <c r="E1087" s="349">
        <v>0</v>
      </c>
      <c r="F1087" s="349">
        <v>0</v>
      </c>
      <c r="G1087" s="350">
        <f t="shared" si="38"/>
        <v>3384.53192</v>
      </c>
      <c r="H1087" s="350">
        <f t="shared" si="35"/>
        <v>0.729999999999563</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12663.58</v>
      </c>
      <c r="D1092" s="349">
        <f>BILANCA!E87</f>
        <v>15645.69</v>
      </c>
      <c r="E1092" s="349">
        <v>0</v>
      </c>
      <c r="F1092" s="349">
        <v>0</v>
      </c>
      <c r="G1092" s="350">
        <f t="shared" si="38"/>
        <v>3604.30672</v>
      </c>
      <c r="H1092" s="350">
        <f t="shared" si="35"/>
        <v>0.729999999999563</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57444.03</v>
      </c>
      <c r="D1152" s="349">
        <f>BILANCA!E147</f>
        <v>128396.91</v>
      </c>
      <c r="E1152" s="349">
        <v>0</v>
      </c>
      <c r="F1152" s="349">
        <v>0</v>
      </c>
      <c r="G1152" s="350">
        <f t="shared" si="38"/>
        <v>44621.7747</v>
      </c>
      <c r="H1152" s="350">
        <f t="shared" si="41"/>
        <v>0.119999999995343</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0</v>
      </c>
      <c r="E1155" s="349">
        <v>0</v>
      </c>
      <c r="F1155" s="349">
        <v>0</v>
      </c>
      <c r="G1155" s="350">
        <f t="shared" si="38"/>
        <v>0</v>
      </c>
      <c r="H1155" s="350">
        <f t="shared" si="41"/>
        <v>0</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18936.91</v>
      </c>
      <c r="D1165" s="349">
        <f>BILANCA!E160</f>
        <v>26853.79</v>
      </c>
      <c r="E1165" s="349">
        <v>0</v>
      </c>
      <c r="F1165" s="349">
        <v>0</v>
      </c>
      <c r="G1165" s="350">
        <f t="shared" si="38"/>
        <v>11259.89595</v>
      </c>
      <c r="H1165" s="350">
        <f t="shared" si="41"/>
        <v>0.299999999999272</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38507.12</v>
      </c>
      <c r="D1167" s="349">
        <f>BILANCA!E162</f>
        <v>101543.12</v>
      </c>
      <c r="E1167" s="349">
        <v>0</v>
      </c>
      <c r="F1167" s="349">
        <v>0</v>
      </c>
      <c r="G1167" s="350">
        <f t="shared" si="38"/>
        <v>37930.15752</v>
      </c>
      <c r="H1167" s="350">
        <f t="shared" si="41"/>
        <v>0.239999999997963</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142376.77</v>
      </c>
      <c r="D1176" s="349">
        <f>BILANCA!E171</f>
        <v>0</v>
      </c>
      <c r="E1176" s="349">
        <v>0</v>
      </c>
      <c r="F1176" s="349">
        <v>0</v>
      </c>
      <c r="G1176" s="350">
        <f t="shared" si="38"/>
        <v>23634.54382</v>
      </c>
      <c r="H1176" s="350">
        <f t="shared" si="41"/>
        <v>0.230000000010477</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142376.77</v>
      </c>
      <c r="D1179" s="349">
        <f>BILANCA!E174</f>
        <v>0</v>
      </c>
      <c r="E1179" s="349">
        <v>0</v>
      </c>
      <c r="F1179" s="349">
        <v>0</v>
      </c>
      <c r="G1179" s="350">
        <f t="shared" si="38"/>
        <v>24061.67413</v>
      </c>
      <c r="H1179" s="350">
        <f t="shared" si="41"/>
        <v>0.230000000010477</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269031.1</v>
      </c>
      <c r="D1180" s="349">
        <f>BILANCA!E176</f>
        <v>222154.2</v>
      </c>
      <c r="E1180" s="349">
        <v>0</v>
      </c>
      <c r="F1180" s="349">
        <v>0</v>
      </c>
      <c r="G1180" s="350">
        <f t="shared" si="38"/>
        <v>121267.715</v>
      </c>
      <c r="H1180" s="350">
        <f t="shared" si="41"/>
        <v>0.299999999930151</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173702.09</v>
      </c>
      <c r="D1181" s="349">
        <f>BILANCA!E177</f>
        <v>263095.47</v>
      </c>
      <c r="E1181" s="349">
        <v>0</v>
      </c>
      <c r="F1181" s="349">
        <v>0</v>
      </c>
      <c r="G1181" s="350">
        <f t="shared" si="38"/>
        <v>119681.70813</v>
      </c>
      <c r="H1181" s="350">
        <f t="shared" si="41"/>
        <v>0.560000000055879</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173702.09</v>
      </c>
      <c r="D1182" s="349">
        <f>BILANCA!E178</f>
        <v>263095.47</v>
      </c>
      <c r="E1182" s="349">
        <v>0</v>
      </c>
      <c r="F1182" s="349">
        <v>0</v>
      </c>
      <c r="G1182" s="350">
        <f t="shared" si="38"/>
        <v>120381.60116</v>
      </c>
      <c r="H1182" s="350">
        <f t="shared" si="41"/>
        <v>0.560000000055879</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158690.25</v>
      </c>
      <c r="D1183" s="349">
        <f>BILANCA!E179</f>
        <v>232972.51</v>
      </c>
      <c r="E1183" s="349">
        <v>0</v>
      </c>
      <c r="F1183" s="349">
        <v>0</v>
      </c>
      <c r="G1183" s="350">
        <f t="shared" si="38"/>
        <v>108061.90171</v>
      </c>
      <c r="H1183" s="350">
        <f t="shared" si="41"/>
        <v>0.739999999990687</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14652.7</v>
      </c>
      <c r="D1184" s="349">
        <f>BILANCA!E180</f>
        <v>30122.96</v>
      </c>
      <c r="E1184" s="349">
        <v>0</v>
      </c>
      <c r="F1184" s="349">
        <v>0</v>
      </c>
      <c r="G1184" s="350">
        <f t="shared" si="38"/>
        <v>13032.35988</v>
      </c>
      <c r="H1184" s="350">
        <f t="shared" si="41"/>
        <v>0.340000000000146</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359.14</v>
      </c>
      <c r="D1185" s="349">
        <f>BILANCA!E181</f>
        <v>0</v>
      </c>
      <c r="E1185" s="349">
        <v>0</v>
      </c>
      <c r="F1185" s="349">
        <v>0</v>
      </c>
      <c r="G1185" s="350">
        <f t="shared" si="38"/>
        <v>62.8495</v>
      </c>
      <c r="H1185" s="350">
        <f t="shared" si="41"/>
        <v>0.139999999999986</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359.14</v>
      </c>
      <c r="D1188" s="349">
        <f>BILANCA!E184</f>
        <v>0</v>
      </c>
      <c r="E1188" s="349">
        <v>0</v>
      </c>
      <c r="F1188" s="349">
        <v>0</v>
      </c>
      <c r="G1188" s="350">
        <f t="shared" si="38"/>
        <v>63.92692</v>
      </c>
      <c r="H1188" s="350">
        <f t="shared" si="41"/>
        <v>0.139999999999986</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0</v>
      </c>
      <c r="E1200" s="349">
        <v>0</v>
      </c>
      <c r="F1200" s="349">
        <v>0</v>
      </c>
      <c r="G1200" s="350">
        <f t="shared" si="38"/>
        <v>0</v>
      </c>
      <c r="H1200" s="350">
        <f t="shared" si="41"/>
        <v>0</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95329.01</v>
      </c>
      <c r="D1255" s="349">
        <f>BILANCA!E251</f>
        <v>-40941.27</v>
      </c>
      <c r="E1255" s="349">
        <v>0</v>
      </c>
      <c r="F1255" s="349">
        <v>0</v>
      </c>
      <c r="G1255" s="350">
        <f t="shared" si="38"/>
        <v>3294.38515</v>
      </c>
      <c r="H1255" s="350">
        <f t="shared" si="41"/>
        <v>0.279999999998836</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66418.18</v>
      </c>
      <c r="D1256" s="349">
        <f>BILANCA!E252</f>
        <v>78111.62</v>
      </c>
      <c r="E1256" s="349">
        <v>0</v>
      </c>
      <c r="F1256" s="349">
        <v>0</v>
      </c>
      <c r="G1256" s="350">
        <f t="shared" si="38"/>
        <v>54769.78932</v>
      </c>
      <c r="H1256" s="350">
        <f t="shared" si="41"/>
        <v>0.559999999997672</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66418.18</v>
      </c>
      <c r="D1257" s="349">
        <f>BILANCA!E253</f>
        <v>78111.62</v>
      </c>
      <c r="E1257" s="349">
        <v>0</v>
      </c>
      <c r="F1257" s="349">
        <v>0</v>
      </c>
      <c r="G1257" s="350">
        <f t="shared" si="38"/>
        <v>54992.43074</v>
      </c>
      <c r="H1257" s="350">
        <f t="shared" si="41"/>
        <v>0.559999999997672</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10145.87</v>
      </c>
      <c r="D1259" s="349">
        <f>BILANCA!E255</f>
        <v>-145894</v>
      </c>
      <c r="E1259" s="349">
        <v>0</v>
      </c>
      <c r="F1259" s="349">
        <v>0</v>
      </c>
      <c r="G1259" s="350">
        <f t="shared" si="38"/>
        <v>-70128.89037</v>
      </c>
      <c r="H1259" s="350">
        <f t="shared" si="41"/>
        <v>0.1299999999992</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10145.87</v>
      </c>
      <c r="D1260" s="349">
        <f>BILANCA!E256</f>
        <v>0</v>
      </c>
      <c r="E1260" s="349">
        <v>0</v>
      </c>
      <c r="F1260" s="349">
        <v>0</v>
      </c>
      <c r="G1260" s="350">
        <f t="shared" si="38"/>
        <v>2536.4675</v>
      </c>
      <c r="H1260" s="350">
        <f t="shared" si="41"/>
        <v>0.1299999999992</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10145.87</v>
      </c>
      <c r="D1261" s="349">
        <f>BILANCA!E257</f>
        <v>0</v>
      </c>
      <c r="E1261" s="349">
        <v>0</v>
      </c>
      <c r="F1261" s="349">
        <v>0</v>
      </c>
      <c r="G1261" s="350">
        <f t="shared" si="38"/>
        <v>2546.61337</v>
      </c>
      <c r="H1261" s="350">
        <f t="shared" si="41"/>
        <v>0.1299999999992</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145894</v>
      </c>
      <c r="E1264" s="349">
        <v>0</v>
      </c>
      <c r="F1264" s="349">
        <v>0</v>
      </c>
      <c r="G1264" s="350">
        <f t="shared" si="38"/>
        <v>74114.152</v>
      </c>
      <c r="H1264" s="350">
        <f t="shared" si="41"/>
        <v>0</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145894</v>
      </c>
      <c r="E1265" s="349">
        <v>0</v>
      </c>
      <c r="F1265" s="349">
        <v>0</v>
      </c>
      <c r="G1265" s="350">
        <f t="shared" si="38"/>
        <v>74405.94</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18764.96</v>
      </c>
      <c r="D1278" s="349">
        <f>BILANCA!E274</f>
        <v>26841.11</v>
      </c>
      <c r="E1278" s="349">
        <v>0</v>
      </c>
      <c r="F1278" s="349">
        <v>0</v>
      </c>
      <c r="G1278" s="350">
        <f t="shared" si="38"/>
        <v>19415.84424</v>
      </c>
      <c r="H1278" s="350">
        <f t="shared" si="41"/>
        <v>0.150000000001455</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18764.96</v>
      </c>
      <c r="D1291" s="349">
        <f>BILANCA!E287</f>
        <v>26841.11</v>
      </c>
      <c r="E1291" s="349">
        <v>0</v>
      </c>
      <c r="F1291" s="349">
        <v>0</v>
      </c>
      <c r="G1291" s="350">
        <f t="shared" si="48"/>
        <v>20357.65758</v>
      </c>
      <c r="H1291" s="350">
        <f t="shared" si="49"/>
        <v>0.150000000001455</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57444.03</v>
      </c>
      <c r="D1306" s="349">
        <f>BILANCA!E303</f>
        <v>128396.91</v>
      </c>
      <c r="E1306" s="349">
        <v>0</v>
      </c>
      <c r="F1306" s="349">
        <v>0</v>
      </c>
      <c r="G1306" s="350">
        <f t="shared" si="38"/>
        <v>93014.4036</v>
      </c>
      <c r="H1306" s="350">
        <f t="shared" si="41"/>
        <v>0.119999999995343</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12663.58</v>
      </c>
      <c r="D1311" s="349">
        <f>BILANCA!E308</f>
        <v>15645.69</v>
      </c>
      <c r="E1311" s="349">
        <v>0</v>
      </c>
      <c r="F1311" s="349">
        <v>0</v>
      </c>
      <c r="G1311" s="350">
        <f t="shared" si="52"/>
        <v>13230.44296</v>
      </c>
      <c r="H1311" s="350">
        <f t="shared" si="41"/>
        <v>0.729999999999563</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173702.09</v>
      </c>
      <c r="D1340" s="349">
        <f>BILANCA!E337</f>
        <v>263095.47</v>
      </c>
      <c r="E1340" s="349">
        <v>0</v>
      </c>
      <c r="F1340" s="349">
        <v>0</v>
      </c>
      <c r="G1340" s="350">
        <f t="shared" si="52"/>
        <v>230964.6999</v>
      </c>
      <c r="H1340" s="350">
        <f t="shared" si="41"/>
        <v>0.559999999968568</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10145.87</v>
      </c>
      <c r="D1384" s="349">
        <f>BILANCA!E381</f>
        <v>0</v>
      </c>
      <c r="E1384" s="349">
        <v>0</v>
      </c>
      <c r="F1384" s="349">
        <v>0</v>
      </c>
      <c r="G1384" s="350">
        <f t="shared" si="59"/>
        <v>3794.55538</v>
      </c>
      <c r="H1384" s="350">
        <f t="shared" si="60"/>
        <v>0.1299999999992</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158684.8</v>
      </c>
      <c r="E1387" s="349">
        <v>0</v>
      </c>
      <c r="F1387" s="349">
        <v>0</v>
      </c>
      <c r="G1387" s="350">
        <f t="shared" si="59"/>
        <v>119648.3392</v>
      </c>
      <c r="H1387" s="350">
        <f t="shared" si="60"/>
        <v>0.200000000011642</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2368798.33</v>
      </c>
      <c r="D1510" s="349">
        <f>'RAS-funkcijski'!E114</f>
        <v>3064229.09</v>
      </c>
      <c r="E1510" s="349">
        <v>0</v>
      </c>
      <c r="F1510" s="349">
        <v>0</v>
      </c>
      <c r="G1510" s="350">
        <f t="shared" si="52"/>
        <v>934698.2161</v>
      </c>
      <c r="H1510" s="350">
        <f t="shared" si="63"/>
        <v>0.419999999925494</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2368798.33</v>
      </c>
      <c r="D1511" s="349">
        <f>'RAS-funkcijski'!E115</f>
        <v>3064229.09</v>
      </c>
      <c r="E1511" s="349">
        <v>0</v>
      </c>
      <c r="F1511" s="349">
        <v>0</v>
      </c>
      <c r="G1511" s="350">
        <f t="shared" si="52"/>
        <v>943195.47261</v>
      </c>
      <c r="H1511" s="350">
        <f t="shared" si="63"/>
        <v>0.419999999925494</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2368798.33</v>
      </c>
      <c r="D1512" s="349">
        <f>'RAS-funkcijski'!E116</f>
        <v>3064229.09</v>
      </c>
      <c r="E1512" s="349">
        <v>0</v>
      </c>
      <c r="F1512" s="349">
        <v>0</v>
      </c>
      <c r="G1512" s="350">
        <f t="shared" si="52"/>
        <v>951692.72912</v>
      </c>
      <c r="H1512" s="350">
        <f t="shared" si="63"/>
        <v>0.419999999925494</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2368798.33</v>
      </c>
      <c r="D1537" s="364">
        <f>'RAS-funkcijski'!E141</f>
        <v>3064229.09</v>
      </c>
      <c r="E1537" s="364">
        <v>0</v>
      </c>
      <c r="F1537" s="364">
        <v>0</v>
      </c>
      <c r="G1537" s="365">
        <f t="shared" si="52"/>
        <v>1164124.14187</v>
      </c>
      <c r="H1537" s="365">
        <f t="shared" si="63"/>
        <v>0.419999999925494</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11623.04</v>
      </c>
      <c r="E1538" s="352">
        <v>0</v>
      </c>
      <c r="F1538" s="352">
        <v>0</v>
      </c>
      <c r="G1538" s="353">
        <f t="shared" si="52"/>
        <v>23.24608</v>
      </c>
      <c r="H1538" s="353">
        <f t="shared" si="63"/>
        <v>0.0400000000008731</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11623.04</v>
      </c>
      <c r="E1539" s="349">
        <v>0</v>
      </c>
      <c r="F1539" s="349">
        <v>0</v>
      </c>
      <c r="G1539" s="350">
        <f t="shared" si="52"/>
        <v>46.49216</v>
      </c>
      <c r="H1539" s="350">
        <f t="shared" si="63"/>
        <v>0.0400000000008731</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11623.04</v>
      </c>
      <c r="E1540" s="349">
        <v>0</v>
      </c>
      <c r="F1540" s="349">
        <v>0</v>
      </c>
      <c r="G1540" s="350">
        <f t="shared" si="52"/>
        <v>69.73824</v>
      </c>
      <c r="H1540" s="350">
        <f t="shared" si="63"/>
        <v>0.0400000000008731</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11623.04</v>
      </c>
      <c r="E1542" s="349">
        <v>0</v>
      </c>
      <c r="F1542" s="349">
        <v>0</v>
      </c>
      <c r="G1542" s="350">
        <f t="shared" si="52"/>
        <v>116.2304</v>
      </c>
      <c r="H1542" s="350">
        <f t="shared" si="63"/>
        <v>0.0400000000008731</v>
      </c>
      <c r="I1542" s="357">
        <f t="shared" si="64"/>
        <v>4.64921600010148</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173702.09</v>
      </c>
      <c r="D1582" s="352"/>
      <c r="E1582" s="352">
        <v>0</v>
      </c>
      <c r="F1582" s="352">
        <v>0</v>
      </c>
      <c r="G1582" s="353">
        <f t="shared" ref="G1582:G1686" si="70">B1582/1000*C1582</f>
        <v>173.70209</v>
      </c>
      <c r="H1582" s="353">
        <f t="shared" ref="H1582:H1686" si="71">ABS(C1582-ROUND(C1582,0))</f>
        <v>0.0899999999965075</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2938275.28</v>
      </c>
      <c r="D1583" s="349">
        <v>0</v>
      </c>
      <c r="E1583" s="349">
        <v>0</v>
      </c>
      <c r="F1583" s="349">
        <v>0</v>
      </c>
      <c r="G1583" s="350">
        <f t="shared" si="70"/>
        <v>5876.55056</v>
      </c>
      <c r="H1583" s="350">
        <f t="shared" si="71"/>
        <v>0.28000000026077</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2900491.04</v>
      </c>
      <c r="D1585" s="349">
        <v>0</v>
      </c>
      <c r="E1585" s="349">
        <v>0</v>
      </c>
      <c r="F1585" s="349">
        <v>0</v>
      </c>
      <c r="G1585" s="350">
        <f t="shared" si="70"/>
        <v>11601.96416</v>
      </c>
      <c r="H1585" s="350">
        <f t="shared" si="71"/>
        <v>0.0400000000372529</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2400680.91</v>
      </c>
      <c r="D1586" s="349">
        <v>0</v>
      </c>
      <c r="E1586" s="349">
        <v>0</v>
      </c>
      <c r="F1586" s="349">
        <v>0</v>
      </c>
      <c r="G1586" s="350">
        <f t="shared" si="70"/>
        <v>12003.40455</v>
      </c>
      <c r="H1586" s="350">
        <f t="shared" si="71"/>
        <v>0.0899999998509884</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497103.21</v>
      </c>
      <c r="D1587" s="349">
        <v>0</v>
      </c>
      <c r="E1587" s="349">
        <v>0</v>
      </c>
      <c r="F1587" s="349">
        <v>0</v>
      </c>
      <c r="G1587" s="350">
        <f t="shared" si="70"/>
        <v>2982.61926</v>
      </c>
      <c r="H1587" s="350">
        <f t="shared" si="71"/>
        <v>0.210000000020955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2514.48</v>
      </c>
      <c r="D1588" s="349">
        <v>0</v>
      </c>
      <c r="E1588" s="349">
        <v>0</v>
      </c>
      <c r="F1588" s="349">
        <v>0</v>
      </c>
      <c r="G1588" s="350">
        <f t="shared" si="70"/>
        <v>17.60136</v>
      </c>
      <c r="H1588" s="350">
        <f t="shared" si="71"/>
        <v>0.480000000000018</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192.44</v>
      </c>
      <c r="D1593" s="349">
        <v>0</v>
      </c>
      <c r="E1593" s="349">
        <v>0</v>
      </c>
      <c r="F1593" s="349">
        <v>0</v>
      </c>
      <c r="G1593" s="350">
        <f t="shared" si="70"/>
        <v>2.30928</v>
      </c>
      <c r="H1593" s="350">
        <f t="shared" si="71"/>
        <v>0.439999999999998</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37784.24</v>
      </c>
      <c r="D1594" s="349">
        <v>0</v>
      </c>
      <c r="E1594" s="349">
        <v>0</v>
      </c>
      <c r="F1594" s="349">
        <v>0</v>
      </c>
      <c r="G1594" s="350">
        <f t="shared" si="70"/>
        <v>491.19512</v>
      </c>
      <c r="H1594" s="350">
        <f t="shared" si="71"/>
        <v>0.239999999997963</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2848881.9</v>
      </c>
      <c r="D1602" s="349">
        <v>0</v>
      </c>
      <c r="E1602" s="349">
        <v>0</v>
      </c>
      <c r="F1602" s="349">
        <v>0</v>
      </c>
      <c r="G1602" s="350">
        <f t="shared" si="70"/>
        <v>59826.5199</v>
      </c>
      <c r="H1602" s="350">
        <f t="shared" si="71"/>
        <v>0.099999999627471</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2811097.66</v>
      </c>
      <c r="D1604" s="349">
        <v>0</v>
      </c>
      <c r="E1604" s="349">
        <v>0</v>
      </c>
      <c r="F1604" s="349">
        <v>0</v>
      </c>
      <c r="G1604" s="350">
        <f t="shared" si="70"/>
        <v>64655.24618</v>
      </c>
      <c r="H1604" s="350">
        <f t="shared" si="71"/>
        <v>0.339999999850988</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2326398.65</v>
      </c>
      <c r="D1605" s="349">
        <v>0</v>
      </c>
      <c r="E1605" s="349">
        <v>0</v>
      </c>
      <c r="F1605" s="349">
        <v>0</v>
      </c>
      <c r="G1605" s="350">
        <f t="shared" si="70"/>
        <v>55833.5676</v>
      </c>
      <c r="H1605" s="350">
        <f t="shared" si="71"/>
        <v>0.350000000093132</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481632.95</v>
      </c>
      <c r="D1606" s="349">
        <v>0</v>
      </c>
      <c r="E1606" s="349">
        <v>0</v>
      </c>
      <c r="F1606" s="349">
        <v>0</v>
      </c>
      <c r="G1606" s="350">
        <f t="shared" si="70"/>
        <v>12040.82375</v>
      </c>
      <c r="H1606" s="350">
        <f t="shared" si="71"/>
        <v>0.0499999999883585</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2873.62</v>
      </c>
      <c r="D1607" s="349">
        <v>0</v>
      </c>
      <c r="E1607" s="349">
        <v>0</v>
      </c>
      <c r="F1607" s="349">
        <v>0</v>
      </c>
      <c r="G1607" s="350">
        <f t="shared" si="70"/>
        <v>74.71412</v>
      </c>
      <c r="H1607" s="350">
        <f t="shared" si="71"/>
        <v>0.380000000000109</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192.44</v>
      </c>
      <c r="D1612" s="349">
        <v>0</v>
      </c>
      <c r="E1612" s="349">
        <v>0</v>
      </c>
      <c r="F1612" s="349">
        <v>0</v>
      </c>
      <c r="G1612" s="350">
        <f t="shared" si="70"/>
        <v>5.96564</v>
      </c>
      <c r="H1612" s="350">
        <f t="shared" si="71"/>
        <v>0.439999999999998</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37784.24</v>
      </c>
      <c r="D1613" s="349">
        <v>0</v>
      </c>
      <c r="E1613" s="349">
        <v>0</v>
      </c>
      <c r="F1613" s="349">
        <v>0</v>
      </c>
      <c r="G1613" s="350">
        <f t="shared" si="70"/>
        <v>1209.09568</v>
      </c>
      <c r="H1613" s="350">
        <f t="shared" si="71"/>
        <v>0.239999999997963</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263095.47</v>
      </c>
      <c r="D1621" s="349">
        <v>0</v>
      </c>
      <c r="E1621" s="349">
        <v>0</v>
      </c>
      <c r="F1621" s="349">
        <v>0</v>
      </c>
      <c r="G1621" s="350">
        <f t="shared" si="70"/>
        <v>10523.8188</v>
      </c>
      <c r="H1621" s="350">
        <f t="shared" si="71"/>
        <v>0.46999999973923</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263095.47</v>
      </c>
      <c r="D1681" s="349">
        <v>0</v>
      </c>
      <c r="E1681" s="349">
        <v>0</v>
      </c>
      <c r="F1681" s="349">
        <v>0</v>
      </c>
      <c r="G1681" s="350">
        <f t="shared" si="70"/>
        <v>26309.547</v>
      </c>
      <c r="H1681" s="350">
        <f t="shared" si="71"/>
        <v>0.46999999997206</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263095.47</v>
      </c>
      <c r="D1683" s="349">
        <v>0</v>
      </c>
      <c r="E1683" s="349">
        <v>0</v>
      </c>
      <c r="F1683" s="349">
        <v>0</v>
      </c>
      <c r="G1683" s="350">
        <f t="shared" si="70"/>
        <v>26835.73794</v>
      </c>
      <c r="H1683" s="350">
        <f t="shared" si="71"/>
        <v>0.46999999997206</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15"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57" customWidth="1"/>
    <col min="25" max="16384" width="14.428571428571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26678</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2376427.07</v>
      </c>
      <c r="I17" s="304">
        <f>'PR-RAS'!E6</f>
        <v>2896084.59</v>
      </c>
      <c r="J17" s="6"/>
      <c r="K17" s="6"/>
      <c r="L17" s="6"/>
      <c r="M17" s="6"/>
      <c r="N17" s="6"/>
      <c r="O17" s="6"/>
      <c r="P17" s="6"/>
      <c r="Q17" s="6"/>
      <c r="R17" s="6"/>
      <c r="S17" s="6"/>
      <c r="T17" s="6"/>
      <c r="U17" s="6"/>
      <c r="V17" s="6"/>
      <c r="W17" s="6"/>
    </row>
    <row r="18" ht="12.75" customHeight="1" spans="1:23">
      <c r="A18" s="305"/>
      <c r="B18" s="306" t="str">
        <f>'PR-RAS'!B152</f>
        <v>RASHODI POSLOVANJA (šifre 31+32+34+35+36+37+38)</v>
      </c>
      <c r="C18" s="307"/>
      <c r="D18" s="307"/>
      <c r="E18" s="307"/>
      <c r="F18" s="308"/>
      <c r="G18" s="309" t="str">
        <f>'PR-RAS'!C152</f>
        <v>3</v>
      </c>
      <c r="H18" s="304">
        <f>'PR-RAS'!D152</f>
        <v>2336358.89</v>
      </c>
      <c r="I18" s="304">
        <f>'PR-RAS'!E152</f>
        <v>3025580.85</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10145.8699999998</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145894</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56030.2600000001</v>
      </c>
      <c r="I22" s="304">
        <f>BILANCA!E7</f>
        <v>78111.6000000001</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213000.84</v>
      </c>
      <c r="I23" s="304">
        <f>BILANCA!E69</f>
        <v>144042.6</v>
      </c>
      <c r="J23" s="6"/>
      <c r="K23" s="6"/>
      <c r="L23" s="6"/>
      <c r="M23" s="6"/>
      <c r="N23" s="6"/>
      <c r="O23" s="6"/>
      <c r="P23" s="6"/>
      <c r="Q23" s="6"/>
      <c r="R23" s="6"/>
      <c r="S23" s="6"/>
      <c r="T23" s="6"/>
      <c r="U23" s="6"/>
      <c r="V23" s="6"/>
      <c r="W23" s="6"/>
    </row>
    <row r="24" ht="12.75" customHeight="1" spans="1:23">
      <c r="A24" s="305"/>
      <c r="B24" s="306" t="str">
        <f>BILANCA!B177</f>
        <v>Obveze (šifre 23+24+25+26+27+29)</v>
      </c>
      <c r="C24" s="307"/>
      <c r="D24" s="307"/>
      <c r="E24" s="307"/>
      <c r="F24" s="308"/>
      <c r="G24" s="316" t="str">
        <f>BILANCA!C177</f>
        <v>2</v>
      </c>
      <c r="H24" s="304">
        <f>BILANCA!D177</f>
        <v>173702.09</v>
      </c>
      <c r="I24" s="304">
        <f>BILANCA!E177</f>
        <v>263095.47</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95329.01</v>
      </c>
      <c r="I25" s="304">
        <f>BILANCA!E251</f>
        <v>-40941.27</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2368798.33</v>
      </c>
      <c r="I30" s="304">
        <f>'RAS-funkcijski'!E114</f>
        <v>3064229.09</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2368798.33</v>
      </c>
      <c r="I31" s="304">
        <f>'RAS-funkcijski'!E141</f>
        <v>3064229.09</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11623.04</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173702.09</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263095.47</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263095.47</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40" workbookViewId="0">
      <selection activeCell="E686" sqref="E686"/>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7" width="14.4285714285714" style="155" customWidth="1"/>
    <col min="8" max="16384" width="14.4285714285714"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2376427.07</v>
      </c>
      <c r="E6" s="138">
        <f>E7+E43+E49+E82+E106+E125+E134+E140</f>
        <v>2896084.59</v>
      </c>
      <c r="F6" s="163">
        <f t="shared" ref="F6:F132" si="0">IF(D6&lt;&gt;0,IF(E6/D6&gt;=100,"&gt;&gt;100",E6/D6*100),"-")</f>
        <v>121.867177266248</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220511.68</v>
      </c>
      <c r="E49" s="138">
        <f>E50+E53+E58+E61+E64+E68+E71+E74+E77</f>
        <v>234671.76</v>
      </c>
      <c r="F49" s="163">
        <f t="shared" si="0"/>
        <v>106.42146484032</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213314.68</v>
      </c>
      <c r="E58" s="138">
        <f t="shared" si="9"/>
        <v>221880.96</v>
      </c>
      <c r="F58" s="163">
        <f t="shared" si="0"/>
        <v>104.015794881065</v>
      </c>
    </row>
    <row r="59" ht="24" spans="1:6">
      <c r="A59" s="108">
        <v>6331</v>
      </c>
      <c r="B59" s="111" t="s">
        <v>172</v>
      </c>
      <c r="C59" s="232" t="s">
        <v>173</v>
      </c>
      <c r="D59" s="140">
        <v>213314.68</v>
      </c>
      <c r="E59" s="140">
        <v>221880.96</v>
      </c>
      <c r="F59" s="163">
        <f t="shared" si="0"/>
        <v>104.015794881065</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7197</v>
      </c>
      <c r="E68" s="138">
        <f t="shared" si="11"/>
        <v>12790.8</v>
      </c>
      <c r="F68" s="163">
        <f t="shared" si="0"/>
        <v>177.724051688203</v>
      </c>
    </row>
    <row r="69" ht="12.75" customHeight="1" spans="1:6">
      <c r="A69" s="108" t="s">
        <v>192</v>
      </c>
      <c r="B69" s="109" t="s">
        <v>193</v>
      </c>
      <c r="C69" s="232" t="s">
        <v>192</v>
      </c>
      <c r="D69" s="140">
        <v>7197</v>
      </c>
      <c r="E69" s="140">
        <v>12790.8</v>
      </c>
      <c r="F69" s="163">
        <f t="shared" si="0"/>
        <v>177.724051688203</v>
      </c>
    </row>
    <row r="70" ht="24" spans="1:6">
      <c r="A70" s="108" t="s">
        <v>194</v>
      </c>
      <c r="B70" s="109" t="s">
        <v>195</v>
      </c>
      <c r="C70" s="232" t="s">
        <v>194</v>
      </c>
      <c r="D70" s="140">
        <v>0</v>
      </c>
      <c r="E70" s="140"/>
      <c r="F70" s="163" t="str">
        <f t="shared" si="0"/>
        <v>-</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0</v>
      </c>
      <c r="E80" s="140"/>
      <c r="F80" s="163" t="str">
        <f t="shared" si="0"/>
        <v>-</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5.44</v>
      </c>
      <c r="E82" s="138">
        <f t="shared" si="15"/>
        <v>0.86</v>
      </c>
      <c r="F82" s="163">
        <f t="shared" si="0"/>
        <v>15.8088235294118</v>
      </c>
    </row>
    <row r="83" ht="12.75" customHeight="1" spans="1:6">
      <c r="A83" s="108">
        <v>641</v>
      </c>
      <c r="B83" s="109" t="s">
        <v>220</v>
      </c>
      <c r="C83" s="232" t="s">
        <v>221</v>
      </c>
      <c r="D83" s="138">
        <f t="shared" ref="D83:E83" si="16">SUM(D84:D90)</f>
        <v>5.44</v>
      </c>
      <c r="E83" s="138">
        <f t="shared" si="16"/>
        <v>0.86</v>
      </c>
      <c r="F83" s="163">
        <f t="shared" si="0"/>
        <v>15.8088235294118</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3.3</v>
      </c>
      <c r="E85" s="140">
        <v>0.86</v>
      </c>
      <c r="F85" s="163">
        <f t="shared" si="0"/>
        <v>26.0606060606061</v>
      </c>
    </row>
    <row r="86" ht="12.75" customHeight="1" spans="1:6">
      <c r="A86" s="108">
        <v>6414</v>
      </c>
      <c r="B86" s="109" t="s">
        <v>226</v>
      </c>
      <c r="C86" s="232" t="s">
        <v>227</v>
      </c>
      <c r="D86" s="140">
        <v>2.14</v>
      </c>
      <c r="E86" s="140"/>
      <c r="F86" s="163">
        <f t="shared" si="0"/>
        <v>0</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369572.52</v>
      </c>
      <c r="E106" s="138">
        <f>E107+E112+E120+E124</f>
        <v>421685.99</v>
      </c>
      <c r="F106" s="163">
        <f t="shared" si="0"/>
        <v>114.101013246331</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369572.52</v>
      </c>
      <c r="E112" s="138">
        <f t="shared" si="20"/>
        <v>421685.99</v>
      </c>
      <c r="F112" s="163">
        <f t="shared" si="0"/>
        <v>114.101013246331</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369572.52</v>
      </c>
      <c r="E117" s="140">
        <v>421685.99</v>
      </c>
      <c r="F117" s="163">
        <f t="shared" si="0"/>
        <v>114.101013246331</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0</v>
      </c>
      <c r="E125" s="138">
        <f t="shared" si="22"/>
        <v>29908.16</v>
      </c>
      <c r="F125" s="163" t="str">
        <f t="shared" si="0"/>
        <v>-</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0</v>
      </c>
      <c r="E129" s="138">
        <f t="shared" si="24"/>
        <v>29908.16</v>
      </c>
      <c r="F129" s="163" t="str">
        <f t="shared" si="0"/>
        <v>-</v>
      </c>
    </row>
    <row r="130" ht="12.75" customHeight="1" spans="1:6">
      <c r="A130" s="108">
        <v>6631</v>
      </c>
      <c r="B130" s="111" t="s">
        <v>314</v>
      </c>
      <c r="C130" s="232" t="s">
        <v>315</v>
      </c>
      <c r="D130" s="140">
        <v>0</v>
      </c>
      <c r="E130" s="140">
        <v>29908.16</v>
      </c>
      <c r="F130" s="163" t="str">
        <f t="shared" si="0"/>
        <v>-</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1786337.43</v>
      </c>
      <c r="E134" s="138">
        <f t="shared" si="25"/>
        <v>2209817.82</v>
      </c>
      <c r="F134" s="163">
        <f t="shared" ref="F134:F229" si="26">IF(D134&lt;&gt;0,IF(E134/D134&gt;=100,"&gt;&gt;100",E134/D134*100),"-")</f>
        <v>123.706629155725</v>
      </c>
    </row>
    <row r="135" ht="24" spans="1:6">
      <c r="A135" s="108">
        <v>671</v>
      </c>
      <c r="B135" s="197" t="s">
        <v>324</v>
      </c>
      <c r="C135" s="232" t="s">
        <v>325</v>
      </c>
      <c r="D135" s="138">
        <f t="shared" ref="D135:E135" si="27">SUM(D136:D138)</f>
        <v>1786337.43</v>
      </c>
      <c r="E135" s="138">
        <f t="shared" si="27"/>
        <v>2209817.82</v>
      </c>
      <c r="F135" s="163">
        <f t="shared" si="26"/>
        <v>123.706629155725</v>
      </c>
    </row>
    <row r="136" ht="12.75" customHeight="1" spans="1:6">
      <c r="A136" s="108">
        <v>6711</v>
      </c>
      <c r="B136" s="111" t="s">
        <v>326</v>
      </c>
      <c r="C136" s="232" t="s">
        <v>327</v>
      </c>
      <c r="D136" s="140">
        <v>1786337.43</v>
      </c>
      <c r="E136" s="140">
        <v>2193430.45</v>
      </c>
      <c r="F136" s="163">
        <f t="shared" si="26"/>
        <v>122.789256562798</v>
      </c>
    </row>
    <row r="137" ht="24" spans="1:6">
      <c r="A137" s="108">
        <v>6712</v>
      </c>
      <c r="B137" s="197" t="s">
        <v>328</v>
      </c>
      <c r="C137" s="232" t="s">
        <v>329</v>
      </c>
      <c r="D137" s="140">
        <v>0</v>
      </c>
      <c r="E137" s="140">
        <v>16387.37</v>
      </c>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2336358.89</v>
      </c>
      <c r="E152" s="138">
        <f>E153+E164+E202+E221+E230+E262+E273</f>
        <v>3025580.85</v>
      </c>
      <c r="F152" s="163">
        <f t="shared" si="26"/>
        <v>129.49983253643</v>
      </c>
    </row>
    <row r="153" ht="12.75" customHeight="1" spans="1:6">
      <c r="A153" s="108">
        <v>31</v>
      </c>
      <c r="B153" s="109" t="s">
        <v>359</v>
      </c>
      <c r="C153" s="232" t="s">
        <v>360</v>
      </c>
      <c r="D153" s="138">
        <f t="shared" ref="D153:E153" si="30">D154+D159+D160</f>
        <v>1906952.28</v>
      </c>
      <c r="E153" s="138">
        <f t="shared" si="30"/>
        <v>2569721.55</v>
      </c>
      <c r="F153" s="163">
        <f t="shared" si="26"/>
        <v>134.755419784285</v>
      </c>
    </row>
    <row r="154" ht="12.75" customHeight="1" spans="1:6">
      <c r="A154" s="108">
        <v>311</v>
      </c>
      <c r="B154" s="109" t="s">
        <v>361</v>
      </c>
      <c r="C154" s="232" t="s">
        <v>362</v>
      </c>
      <c r="D154" s="138">
        <f t="shared" ref="D154:E154" si="31">SUM(D155:D158)</f>
        <v>1556043.13</v>
      </c>
      <c r="E154" s="138">
        <f t="shared" si="31"/>
        <v>2144673.44</v>
      </c>
      <c r="F154" s="163">
        <f t="shared" si="26"/>
        <v>137.828662885456</v>
      </c>
    </row>
    <row r="155" ht="12.75" customHeight="1" spans="1:6">
      <c r="A155" s="108">
        <v>3111</v>
      </c>
      <c r="B155" s="109" t="s">
        <v>363</v>
      </c>
      <c r="C155" s="232" t="s">
        <v>364</v>
      </c>
      <c r="D155" s="140">
        <v>1514840.92</v>
      </c>
      <c r="E155" s="140">
        <v>2076018.86</v>
      </c>
      <c r="F155" s="163">
        <f t="shared" si="26"/>
        <v>137.045338067577</v>
      </c>
    </row>
    <row r="156" ht="12.75" customHeight="1" spans="1:6">
      <c r="A156" s="108">
        <v>3112</v>
      </c>
      <c r="B156" s="109" t="s">
        <v>365</v>
      </c>
      <c r="C156" s="232" t="s">
        <v>366</v>
      </c>
      <c r="D156" s="140">
        <v>0</v>
      </c>
      <c r="E156" s="140"/>
      <c r="F156" s="163" t="str">
        <f t="shared" si="26"/>
        <v>-</v>
      </c>
    </row>
    <row r="157" ht="12.75" customHeight="1" spans="1:6">
      <c r="A157" s="108">
        <v>3113</v>
      </c>
      <c r="B157" s="111" t="s">
        <v>367</v>
      </c>
      <c r="C157" s="232" t="s">
        <v>368</v>
      </c>
      <c r="D157" s="140">
        <v>41202.21</v>
      </c>
      <c r="E157" s="140">
        <v>68654.58</v>
      </c>
      <c r="F157" s="163">
        <f t="shared" si="26"/>
        <v>166.628392020719</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100564.01</v>
      </c>
      <c r="E159" s="140">
        <v>140758.81</v>
      </c>
      <c r="F159" s="163">
        <f t="shared" si="26"/>
        <v>139.969368763238</v>
      </c>
    </row>
    <row r="160" ht="12.75" customHeight="1" spans="1:6">
      <c r="A160" s="108">
        <v>313</v>
      </c>
      <c r="B160" s="111" t="s">
        <v>373</v>
      </c>
      <c r="C160" s="232" t="s">
        <v>374</v>
      </c>
      <c r="D160" s="138">
        <f t="shared" ref="D160:E160" si="32">SUM(D161:D163)</f>
        <v>250345.14</v>
      </c>
      <c r="E160" s="138">
        <f t="shared" si="32"/>
        <v>284289.3</v>
      </c>
      <c r="F160" s="163">
        <f t="shared" si="26"/>
        <v>113.558945062804</v>
      </c>
    </row>
    <row r="161" ht="12.75" customHeight="1" spans="1:6">
      <c r="A161" s="108">
        <v>3131</v>
      </c>
      <c r="B161" s="111" t="s">
        <v>375</v>
      </c>
      <c r="C161" s="232" t="s">
        <v>376</v>
      </c>
      <c r="D161" s="140">
        <v>0</v>
      </c>
      <c r="E161" s="140"/>
      <c r="F161" s="163" t="str">
        <f t="shared" si="26"/>
        <v>-</v>
      </c>
    </row>
    <row r="162" ht="12.75" customHeight="1" spans="1:6">
      <c r="A162" s="108">
        <v>3132</v>
      </c>
      <c r="B162" s="111" t="s">
        <v>377</v>
      </c>
      <c r="C162" s="232" t="s">
        <v>378</v>
      </c>
      <c r="D162" s="140">
        <v>250345.14</v>
      </c>
      <c r="E162" s="140">
        <v>284289.3</v>
      </c>
      <c r="F162" s="163">
        <f t="shared" si="26"/>
        <v>113.558945062804</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423264.1</v>
      </c>
      <c r="E164" s="138">
        <f>E165+E170+E178+E188+E189+E194</f>
        <v>453344.82</v>
      </c>
      <c r="F164" s="163">
        <f t="shared" si="26"/>
        <v>107.106844166562</v>
      </c>
    </row>
    <row r="165" ht="12.75" customHeight="1" spans="1:6">
      <c r="A165" s="108">
        <v>321</v>
      </c>
      <c r="B165" s="109" t="s">
        <v>383</v>
      </c>
      <c r="C165" s="232" t="s">
        <v>384</v>
      </c>
      <c r="D165" s="138">
        <f t="shared" ref="D165:E165" si="33">SUM(D166:D169)</f>
        <v>51369.98</v>
      </c>
      <c r="E165" s="138">
        <f t="shared" si="33"/>
        <v>45600.99</v>
      </c>
      <c r="F165" s="163">
        <f t="shared" si="26"/>
        <v>88.7697250417462</v>
      </c>
    </row>
    <row r="166" ht="12.75" customHeight="1" spans="1:6">
      <c r="A166" s="108">
        <v>3211</v>
      </c>
      <c r="B166" s="109" t="s">
        <v>385</v>
      </c>
      <c r="C166" s="232" t="s">
        <v>386</v>
      </c>
      <c r="D166" s="140">
        <v>1183.88</v>
      </c>
      <c r="E166" s="140">
        <v>2512.34</v>
      </c>
      <c r="F166" s="163">
        <f t="shared" si="26"/>
        <v>212.212386390513</v>
      </c>
    </row>
    <row r="167" ht="12.75" customHeight="1" spans="1:6">
      <c r="A167" s="108">
        <v>3212</v>
      </c>
      <c r="B167" s="109" t="s">
        <v>387</v>
      </c>
      <c r="C167" s="232" t="s">
        <v>388</v>
      </c>
      <c r="D167" s="140">
        <v>46122.28</v>
      </c>
      <c r="E167" s="140">
        <v>40165.78</v>
      </c>
      <c r="F167" s="163">
        <f t="shared" si="26"/>
        <v>87.0854172863961</v>
      </c>
    </row>
    <row r="168" ht="12.75" customHeight="1" spans="1:6">
      <c r="A168" s="108">
        <v>3213</v>
      </c>
      <c r="B168" s="109" t="s">
        <v>389</v>
      </c>
      <c r="C168" s="232" t="s">
        <v>390</v>
      </c>
      <c r="D168" s="140">
        <v>4063.82</v>
      </c>
      <c r="E168" s="140">
        <v>2922.87</v>
      </c>
      <c r="F168" s="163">
        <f t="shared" si="26"/>
        <v>71.9241993985954</v>
      </c>
    </row>
    <row r="169" ht="12.75" customHeight="1" spans="1:6">
      <c r="A169" s="108">
        <v>3214</v>
      </c>
      <c r="B169" s="109" t="s">
        <v>391</v>
      </c>
      <c r="C169" s="232" t="s">
        <v>392</v>
      </c>
      <c r="D169" s="140">
        <v>0</v>
      </c>
      <c r="E169" s="140"/>
      <c r="F169" s="163" t="str">
        <f t="shared" si="26"/>
        <v>-</v>
      </c>
    </row>
    <row r="170" ht="12.75" customHeight="1" spans="1:6">
      <c r="A170" s="108">
        <v>322</v>
      </c>
      <c r="B170" s="109" t="s">
        <v>393</v>
      </c>
      <c r="C170" s="232" t="s">
        <v>394</v>
      </c>
      <c r="D170" s="138">
        <f t="shared" ref="D170:E170" si="34">SUM(D171:D177)</f>
        <v>241012.73</v>
      </c>
      <c r="E170" s="138">
        <f t="shared" si="34"/>
        <v>273782.97</v>
      </c>
      <c r="F170" s="163">
        <f t="shared" si="26"/>
        <v>113.596891749245</v>
      </c>
    </row>
    <row r="171" ht="12.75" customHeight="1" spans="1:6">
      <c r="A171" s="108">
        <v>3221</v>
      </c>
      <c r="B171" s="109" t="s">
        <v>395</v>
      </c>
      <c r="C171" s="232" t="s">
        <v>396</v>
      </c>
      <c r="D171" s="140">
        <v>37502.13</v>
      </c>
      <c r="E171" s="140">
        <v>42022.7</v>
      </c>
      <c r="F171" s="163">
        <f t="shared" si="26"/>
        <v>112.054168656554</v>
      </c>
    </row>
    <row r="172" ht="12.75" customHeight="1" spans="1:6">
      <c r="A172" s="108">
        <v>3222</v>
      </c>
      <c r="B172" s="109" t="s">
        <v>397</v>
      </c>
      <c r="C172" s="232" t="s">
        <v>398</v>
      </c>
      <c r="D172" s="140">
        <v>127760.15</v>
      </c>
      <c r="E172" s="140">
        <v>151265.33</v>
      </c>
      <c r="F172" s="163">
        <f t="shared" si="26"/>
        <v>118.39789637066</v>
      </c>
    </row>
    <row r="173" ht="12.75" customHeight="1" spans="1:6">
      <c r="A173" s="108">
        <v>3223</v>
      </c>
      <c r="B173" s="111" t="s">
        <v>399</v>
      </c>
      <c r="C173" s="232" t="s">
        <v>400</v>
      </c>
      <c r="D173" s="140">
        <v>53558.3</v>
      </c>
      <c r="E173" s="140">
        <v>61629.74</v>
      </c>
      <c r="F173" s="163">
        <f t="shared" si="26"/>
        <v>115.070381248098</v>
      </c>
    </row>
    <row r="174" ht="12.75" customHeight="1" spans="1:6">
      <c r="A174" s="108">
        <v>3224</v>
      </c>
      <c r="B174" s="111" t="s">
        <v>401</v>
      </c>
      <c r="C174" s="232" t="s">
        <v>402</v>
      </c>
      <c r="D174" s="140">
        <v>9743.42</v>
      </c>
      <c r="E174" s="140">
        <v>7382.8</v>
      </c>
      <c r="F174" s="163">
        <f t="shared" si="26"/>
        <v>75.7721621360877</v>
      </c>
    </row>
    <row r="175" ht="12.75" customHeight="1" spans="1:6">
      <c r="A175" s="108">
        <v>3225</v>
      </c>
      <c r="B175" s="111" t="s">
        <v>403</v>
      </c>
      <c r="C175" s="232" t="s">
        <v>404</v>
      </c>
      <c r="D175" s="140">
        <v>5583.16</v>
      </c>
      <c r="E175" s="140">
        <v>7277.29</v>
      </c>
      <c r="F175" s="163">
        <f t="shared" si="26"/>
        <v>130.343568874974</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6865.57</v>
      </c>
      <c r="E177" s="140">
        <v>4205.11</v>
      </c>
      <c r="F177" s="163">
        <f t="shared" si="26"/>
        <v>61.2492480595202</v>
      </c>
    </row>
    <row r="178" ht="12.75" customHeight="1" spans="1:6">
      <c r="A178" s="108">
        <v>323</v>
      </c>
      <c r="B178" s="111" t="s">
        <v>409</v>
      </c>
      <c r="C178" s="232" t="s">
        <v>410</v>
      </c>
      <c r="D178" s="138">
        <f t="shared" ref="D178:E178" si="35">SUM(D179:D187)</f>
        <v>115345.85</v>
      </c>
      <c r="E178" s="138">
        <f t="shared" si="35"/>
        <v>118435.54</v>
      </c>
      <c r="F178" s="163">
        <f t="shared" si="26"/>
        <v>102.67863126415</v>
      </c>
    </row>
    <row r="179" ht="12.75" customHeight="1" spans="1:6">
      <c r="A179" s="108">
        <v>3231</v>
      </c>
      <c r="B179" s="111" t="s">
        <v>411</v>
      </c>
      <c r="C179" s="232" t="s">
        <v>412</v>
      </c>
      <c r="D179" s="140">
        <v>4693.91</v>
      </c>
      <c r="E179" s="140">
        <v>4913.62</v>
      </c>
      <c r="F179" s="163">
        <f t="shared" si="26"/>
        <v>104.68074590267</v>
      </c>
    </row>
    <row r="180" ht="12.75" customHeight="1" spans="1:6">
      <c r="A180" s="108">
        <v>3232</v>
      </c>
      <c r="B180" s="111" t="s">
        <v>413</v>
      </c>
      <c r="C180" s="232" t="s">
        <v>414</v>
      </c>
      <c r="D180" s="140">
        <v>52815.14</v>
      </c>
      <c r="E180" s="140">
        <v>47518.38</v>
      </c>
      <c r="F180" s="163">
        <f t="shared" si="26"/>
        <v>89.971133277314</v>
      </c>
    </row>
    <row r="181" ht="12.75" customHeight="1" spans="1:6">
      <c r="A181" s="108">
        <v>3233</v>
      </c>
      <c r="B181" s="111" t="s">
        <v>415</v>
      </c>
      <c r="C181" s="232" t="s">
        <v>416</v>
      </c>
      <c r="D181" s="140">
        <v>4716.17</v>
      </c>
      <c r="E181" s="140">
        <v>880.02</v>
      </c>
      <c r="F181" s="163">
        <f t="shared" si="26"/>
        <v>18.6596327104409</v>
      </c>
    </row>
    <row r="182" ht="12.75" customHeight="1" spans="1:6">
      <c r="A182" s="108">
        <v>3234</v>
      </c>
      <c r="B182" s="111" t="s">
        <v>417</v>
      </c>
      <c r="C182" s="232" t="s">
        <v>418</v>
      </c>
      <c r="D182" s="140">
        <v>17753.55</v>
      </c>
      <c r="E182" s="140">
        <v>18308.36</v>
      </c>
      <c r="F182" s="163">
        <f t="shared" si="26"/>
        <v>103.12506512782</v>
      </c>
    </row>
    <row r="183" ht="12.75" customHeight="1" spans="1:6">
      <c r="A183" s="108">
        <v>3235</v>
      </c>
      <c r="B183" s="109" t="s">
        <v>419</v>
      </c>
      <c r="C183" s="232" t="s">
        <v>420</v>
      </c>
      <c r="D183" s="140">
        <v>8153.48</v>
      </c>
      <c r="E183" s="140">
        <v>9135.2</v>
      </c>
      <c r="F183" s="163">
        <f t="shared" si="26"/>
        <v>112.040502950887</v>
      </c>
    </row>
    <row r="184" ht="12.75" customHeight="1" spans="1:6">
      <c r="A184" s="108">
        <v>3236</v>
      </c>
      <c r="B184" s="109" t="s">
        <v>421</v>
      </c>
      <c r="C184" s="232" t="s">
        <v>422</v>
      </c>
      <c r="D184" s="140">
        <v>6527.15</v>
      </c>
      <c r="E184" s="140">
        <v>11417.42</v>
      </c>
      <c r="F184" s="163">
        <f t="shared" si="26"/>
        <v>174.921979730817</v>
      </c>
    </row>
    <row r="185" ht="12.75" customHeight="1" spans="1:6">
      <c r="A185" s="108">
        <v>3237</v>
      </c>
      <c r="B185" s="109" t="s">
        <v>423</v>
      </c>
      <c r="C185" s="232" t="s">
        <v>424</v>
      </c>
      <c r="D185" s="140">
        <v>10920.86</v>
      </c>
      <c r="E185" s="140">
        <v>11664.29</v>
      </c>
      <c r="F185" s="163">
        <f t="shared" si="26"/>
        <v>106.807430916613</v>
      </c>
    </row>
    <row r="186" ht="12.75" customHeight="1" spans="1:6">
      <c r="A186" s="108">
        <v>3238</v>
      </c>
      <c r="B186" s="109" t="s">
        <v>425</v>
      </c>
      <c r="C186" s="232" t="s">
        <v>426</v>
      </c>
      <c r="D186" s="140">
        <v>8494.22</v>
      </c>
      <c r="E186" s="140">
        <v>12027.72</v>
      </c>
      <c r="F186" s="163">
        <f t="shared" si="26"/>
        <v>141.598875470614</v>
      </c>
    </row>
    <row r="187" ht="12.75" customHeight="1" spans="1:6">
      <c r="A187" s="108">
        <v>3239</v>
      </c>
      <c r="B187" s="109" t="s">
        <v>427</v>
      </c>
      <c r="C187" s="232" t="s">
        <v>428</v>
      </c>
      <c r="D187" s="140">
        <v>1271.37</v>
      </c>
      <c r="E187" s="140">
        <v>2570.53</v>
      </c>
      <c r="F187" s="163">
        <f t="shared" si="26"/>
        <v>202.185831032666</v>
      </c>
    </row>
    <row r="188" ht="12.75" customHeight="1" spans="1:6">
      <c r="A188" s="108">
        <v>324</v>
      </c>
      <c r="B188" s="109" t="s">
        <v>429</v>
      </c>
      <c r="C188" s="232" t="s">
        <v>430</v>
      </c>
      <c r="D188" s="140">
        <v>0</v>
      </c>
      <c r="E188" s="140"/>
      <c r="F188" s="163" t="str">
        <f t="shared" si="26"/>
        <v>-</v>
      </c>
    </row>
    <row r="189" ht="24"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c r="E190" s="141"/>
      <c r="F190" s="195" t="str">
        <f t="shared" si="26"/>
        <v>-</v>
      </c>
    </row>
    <row r="191" ht="12.75" customHeight="1" spans="1:6">
      <c r="A191" s="110" t="s">
        <v>435</v>
      </c>
      <c r="B191" s="111" t="s">
        <v>436</v>
      </c>
      <c r="C191" s="233" t="s">
        <v>435</v>
      </c>
      <c r="D191" s="141"/>
      <c r="E191" s="141"/>
      <c r="F191" s="195" t="str">
        <f t="shared" si="26"/>
        <v>-</v>
      </c>
    </row>
    <row r="192" ht="12.75" customHeight="1" spans="1:6">
      <c r="A192" s="110" t="s">
        <v>437</v>
      </c>
      <c r="B192" s="111" t="s">
        <v>438</v>
      </c>
      <c r="C192" s="233" t="s">
        <v>437</v>
      </c>
      <c r="D192" s="141"/>
      <c r="E192" s="141"/>
      <c r="F192" s="195" t="str">
        <f t="shared" si="26"/>
        <v>-</v>
      </c>
    </row>
    <row r="193" ht="12.75" customHeight="1" spans="1:6">
      <c r="A193" s="110" t="s">
        <v>439</v>
      </c>
      <c r="B193" s="111" t="s">
        <v>440</v>
      </c>
      <c r="C193" s="233" t="s">
        <v>439</v>
      </c>
      <c r="D193" s="141"/>
      <c r="E193" s="141"/>
      <c r="F193" s="195" t="str">
        <f t="shared" si="26"/>
        <v>-</v>
      </c>
    </row>
    <row r="194" ht="12.75" customHeight="1" spans="1:6">
      <c r="A194" s="108">
        <v>329</v>
      </c>
      <c r="B194" s="109" t="s">
        <v>441</v>
      </c>
      <c r="C194" s="232" t="s">
        <v>442</v>
      </c>
      <c r="D194" s="138">
        <f t="shared" ref="D194:E194" si="36">SUM(D195:D201)</f>
        <v>15535.54</v>
      </c>
      <c r="E194" s="138">
        <f t="shared" si="36"/>
        <v>15525.32</v>
      </c>
      <c r="F194" s="163">
        <f t="shared" si="26"/>
        <v>99.9342153539561</v>
      </c>
    </row>
    <row r="195" ht="12.75" customHeight="1" spans="1:6">
      <c r="A195" s="108">
        <v>3291</v>
      </c>
      <c r="B195" s="162" t="s">
        <v>443</v>
      </c>
      <c r="C195" s="232" t="s">
        <v>444</v>
      </c>
      <c r="D195" s="140">
        <v>6291.12</v>
      </c>
      <c r="E195" s="140">
        <v>6815.38</v>
      </c>
      <c r="F195" s="163">
        <f t="shared" si="26"/>
        <v>108.333333333333</v>
      </c>
    </row>
    <row r="196" ht="12.75" customHeight="1" spans="1:6">
      <c r="A196" s="108">
        <v>3292</v>
      </c>
      <c r="B196" s="109" t="s">
        <v>445</v>
      </c>
      <c r="C196" s="232" t="s">
        <v>446</v>
      </c>
      <c r="D196" s="140">
        <v>3338.46</v>
      </c>
      <c r="E196" s="140">
        <v>2847.04</v>
      </c>
      <c r="F196" s="163">
        <f t="shared" si="26"/>
        <v>85.2800392995573</v>
      </c>
    </row>
    <row r="197" ht="12.75" customHeight="1" spans="1:6">
      <c r="A197" s="108">
        <v>3293</v>
      </c>
      <c r="B197" s="109" t="s">
        <v>447</v>
      </c>
      <c r="C197" s="232" t="s">
        <v>448</v>
      </c>
      <c r="D197" s="140">
        <v>1063.49</v>
      </c>
      <c r="E197" s="140">
        <v>2693.55</v>
      </c>
      <c r="F197" s="163">
        <f t="shared" si="26"/>
        <v>253.274595905932</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827.37</v>
      </c>
      <c r="E199" s="140">
        <v>1600</v>
      </c>
      <c r="F199" s="163">
        <f t="shared" si="26"/>
        <v>193.383854865417</v>
      </c>
    </row>
    <row r="200" ht="12.75" customHeight="1" spans="1:6">
      <c r="A200" s="108" t="s">
        <v>453</v>
      </c>
      <c r="B200" s="109" t="s">
        <v>454</v>
      </c>
      <c r="C200" s="232" t="s">
        <v>453</v>
      </c>
      <c r="D200" s="140">
        <v>3.83</v>
      </c>
      <c r="E200" s="140"/>
      <c r="F200" s="163">
        <f t="shared" si="26"/>
        <v>0</v>
      </c>
    </row>
    <row r="201" ht="12.75" customHeight="1" spans="1:6">
      <c r="A201" s="108">
        <v>3299</v>
      </c>
      <c r="B201" s="109" t="s">
        <v>455</v>
      </c>
      <c r="C201" s="232" t="s">
        <v>456</v>
      </c>
      <c r="D201" s="140">
        <v>4011.27</v>
      </c>
      <c r="E201" s="140">
        <v>1569.35</v>
      </c>
      <c r="F201" s="163">
        <f t="shared" si="26"/>
        <v>39.1235194838542</v>
      </c>
    </row>
    <row r="202" ht="12.75" customHeight="1" spans="1:6">
      <c r="A202" s="108">
        <v>34</v>
      </c>
      <c r="B202" s="162" t="s">
        <v>457</v>
      </c>
      <c r="C202" s="232" t="s">
        <v>458</v>
      </c>
      <c r="D202" s="138">
        <f t="shared" ref="D202:E202" si="37">D203+D208+D216</f>
        <v>6142.51</v>
      </c>
      <c r="E202" s="138">
        <f t="shared" si="37"/>
        <v>2514.48</v>
      </c>
      <c r="F202" s="163">
        <f t="shared" si="26"/>
        <v>40.9357086923749</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4" spans="1:6">
      <c r="A209" s="108">
        <v>3421</v>
      </c>
      <c r="B209" s="109" t="s">
        <v>471</v>
      </c>
      <c r="C209" s="232" t="s">
        <v>472</v>
      </c>
      <c r="D209" s="140">
        <v>0</v>
      </c>
      <c r="E209" s="140"/>
      <c r="F209" s="163" t="str">
        <f t="shared" si="26"/>
        <v>-</v>
      </c>
    </row>
    <row r="210" ht="24" spans="1:6">
      <c r="A210" s="108">
        <v>3422</v>
      </c>
      <c r="B210" s="162" t="s">
        <v>473</v>
      </c>
      <c r="C210" s="232" t="s">
        <v>474</v>
      </c>
      <c r="D210" s="140">
        <v>0</v>
      </c>
      <c r="E210" s="140"/>
      <c r="F210" s="163" t="str">
        <f t="shared" si="26"/>
        <v>-</v>
      </c>
    </row>
    <row r="211" ht="24"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24"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6142.51</v>
      </c>
      <c r="E216" s="138">
        <f t="shared" si="40"/>
        <v>2514.48</v>
      </c>
      <c r="F216" s="163">
        <f t="shared" si="26"/>
        <v>40.9357086923749</v>
      </c>
    </row>
    <row r="217" ht="12.75" customHeight="1" spans="1:6">
      <c r="A217" s="108">
        <v>3431</v>
      </c>
      <c r="B217" s="197" t="s">
        <v>487</v>
      </c>
      <c r="C217" s="232" t="s">
        <v>488</v>
      </c>
      <c r="D217" s="140">
        <v>6142.51</v>
      </c>
      <c r="E217" s="140">
        <v>2514.48</v>
      </c>
      <c r="F217" s="163">
        <f t="shared" si="26"/>
        <v>40.9357086923749</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0</v>
      </c>
      <c r="E219" s="140"/>
      <c r="F219" s="163" t="str">
        <f t="shared" si="26"/>
        <v>-</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4"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36"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4" spans="1:6">
      <c r="A229" s="108" t="s">
        <v>511</v>
      </c>
      <c r="B229" s="109" t="s">
        <v>512</v>
      </c>
      <c r="C229" s="232" t="s">
        <v>511</v>
      </c>
      <c r="D229" s="140">
        <v>0</v>
      </c>
      <c r="E229" s="140"/>
      <c r="F229" s="163" t="str">
        <f t="shared" si="26"/>
        <v>-</v>
      </c>
    </row>
    <row r="230" ht="24"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4"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24" spans="1:6">
      <c r="A236" s="108">
        <v>3622</v>
      </c>
      <c r="B236" s="111" t="s">
        <v>525</v>
      </c>
      <c r="C236" s="232" t="s">
        <v>526</v>
      </c>
      <c r="D236" s="140">
        <v>0</v>
      </c>
      <c r="E236" s="140"/>
      <c r="F236" s="163" t="str">
        <f t="shared" si="44"/>
        <v>-</v>
      </c>
    </row>
    <row r="237" ht="24" spans="1:6">
      <c r="A237" s="108">
        <v>363</v>
      </c>
      <c r="B237" s="111" t="s">
        <v>527</v>
      </c>
      <c r="C237" s="232" t="s">
        <v>528</v>
      </c>
      <c r="D237" s="138">
        <f t="shared" ref="D237:E237" si="47">SUM(D238:D241)</f>
        <v>0</v>
      </c>
      <c r="E237" s="138">
        <f t="shared" si="47"/>
        <v>0</v>
      </c>
      <c r="F237" s="163" t="str">
        <f t="shared" si="44"/>
        <v>-</v>
      </c>
    </row>
    <row r="238" ht="12.75" spans="1:6">
      <c r="A238" s="108">
        <v>3631</v>
      </c>
      <c r="B238" s="111" t="s">
        <v>529</v>
      </c>
      <c r="C238" s="232" t="s">
        <v>530</v>
      </c>
      <c r="D238" s="140">
        <v>0</v>
      </c>
      <c r="E238" s="140"/>
      <c r="F238" s="163" t="str">
        <f t="shared" si="44"/>
        <v>-</v>
      </c>
    </row>
    <row r="239" ht="12.75" spans="1:6">
      <c r="A239" s="108">
        <v>3632</v>
      </c>
      <c r="B239" s="111" t="s">
        <v>531</v>
      </c>
      <c r="C239" s="232" t="s">
        <v>532</v>
      </c>
      <c r="D239" s="140">
        <v>0</v>
      </c>
      <c r="E239" s="140"/>
      <c r="F239" s="163" t="str">
        <f t="shared" si="44"/>
        <v>-</v>
      </c>
    </row>
    <row r="240" ht="24" spans="1:6">
      <c r="A240" s="108" t="s">
        <v>533</v>
      </c>
      <c r="B240" s="111" t="s">
        <v>534</v>
      </c>
      <c r="C240" s="232" t="s">
        <v>533</v>
      </c>
      <c r="D240" s="140">
        <v>0</v>
      </c>
      <c r="E240" s="140"/>
      <c r="F240" s="163" t="str">
        <f t="shared" si="44"/>
        <v>-</v>
      </c>
    </row>
    <row r="241" ht="24" spans="1:6">
      <c r="A241" s="108" t="s">
        <v>535</v>
      </c>
      <c r="B241" s="111" t="s">
        <v>536</v>
      </c>
      <c r="C241" s="232" t="s">
        <v>535</v>
      </c>
      <c r="D241" s="140">
        <v>0</v>
      </c>
      <c r="E241" s="140"/>
      <c r="F241" s="163" t="str">
        <f t="shared" si="44"/>
        <v>-</v>
      </c>
    </row>
    <row r="242" ht="24" spans="1:6">
      <c r="A242" s="110" t="s">
        <v>537</v>
      </c>
      <c r="B242" s="111" t="s">
        <v>538</v>
      </c>
      <c r="C242" s="233" t="s">
        <v>537</v>
      </c>
      <c r="D242" s="138">
        <f>SUM(D243:D245)</f>
        <v>0</v>
      </c>
      <c r="E242" s="138">
        <f>SUM(E243:E245)</f>
        <v>0</v>
      </c>
      <c r="F242" s="234" t="str">
        <f t="shared" si="44"/>
        <v>-</v>
      </c>
    </row>
    <row r="243" ht="12.75" spans="1:6">
      <c r="A243" s="110" t="s">
        <v>539</v>
      </c>
      <c r="B243" s="111" t="s">
        <v>184</v>
      </c>
      <c r="C243" s="233" t="s">
        <v>539</v>
      </c>
      <c r="D243" s="141"/>
      <c r="E243" s="141"/>
      <c r="F243" s="195" t="str">
        <f t="shared" si="44"/>
        <v>-</v>
      </c>
    </row>
    <row r="244" ht="12.75" spans="1:6">
      <c r="A244" s="110" t="s">
        <v>540</v>
      </c>
      <c r="B244" s="111" t="s">
        <v>186</v>
      </c>
      <c r="C244" s="233" t="s">
        <v>540</v>
      </c>
      <c r="D244" s="141"/>
      <c r="E244" s="141"/>
      <c r="F244" s="195" t="str">
        <f t="shared" si="44"/>
        <v>-</v>
      </c>
    </row>
    <row r="245" ht="12.75" spans="1:6">
      <c r="A245" s="110" t="s">
        <v>541</v>
      </c>
      <c r="B245" s="111" t="s">
        <v>189</v>
      </c>
      <c r="C245" s="233" t="s">
        <v>541</v>
      </c>
      <c r="D245" s="141"/>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4"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4" spans="1:6">
      <c r="A251" s="108">
        <v>3672</v>
      </c>
      <c r="B251" s="109" t="s">
        <v>552</v>
      </c>
      <c r="C251" s="232" t="s">
        <v>553</v>
      </c>
      <c r="D251" s="140">
        <v>0</v>
      </c>
      <c r="E251" s="140"/>
      <c r="F251" s="163" t="str">
        <f t="shared" si="51"/>
        <v>-</v>
      </c>
    </row>
    <row r="252" ht="24" spans="1:6">
      <c r="A252" s="108">
        <v>3673</v>
      </c>
      <c r="B252" s="109" t="s">
        <v>554</v>
      </c>
      <c r="C252" s="232" t="s">
        <v>555</v>
      </c>
      <c r="D252" s="140">
        <v>0</v>
      </c>
      <c r="E252" s="140"/>
      <c r="F252" s="163" t="str">
        <f t="shared" si="51"/>
        <v>-</v>
      </c>
    </row>
    <row r="253" ht="24"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24"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4" spans="1:6">
      <c r="A260" s="108" t="s">
        <v>566</v>
      </c>
      <c r="B260" s="109" t="s">
        <v>214</v>
      </c>
      <c r="C260" s="232" t="s">
        <v>566</v>
      </c>
      <c r="D260" s="140">
        <v>0</v>
      </c>
      <c r="E260" s="140"/>
      <c r="F260" s="163" t="str">
        <f t="shared" si="53"/>
        <v>-</v>
      </c>
    </row>
    <row r="261" ht="24" spans="1:6">
      <c r="A261" s="108" t="s">
        <v>567</v>
      </c>
      <c r="B261" s="109" t="s">
        <v>216</v>
      </c>
      <c r="C261" s="232" t="s">
        <v>567</v>
      </c>
      <c r="D261" s="140">
        <v>0</v>
      </c>
      <c r="E261" s="140"/>
      <c r="F261" s="163" t="str">
        <f t="shared" si="53"/>
        <v>-</v>
      </c>
    </row>
    <row r="262" ht="24" spans="1:6">
      <c r="A262" s="108">
        <v>37</v>
      </c>
      <c r="B262" s="109" t="s">
        <v>568</v>
      </c>
      <c r="C262" s="232" t="s">
        <v>569</v>
      </c>
      <c r="D262" s="138">
        <f t="shared" ref="D262:E262" si="55">D263+D269</f>
        <v>0</v>
      </c>
      <c r="E262" s="138">
        <f t="shared" si="55"/>
        <v>0</v>
      </c>
      <c r="F262" s="163" t="str">
        <f t="shared" ref="F262:F268" si="56">IF(D262&lt;&gt;0,IF(E262/D262&gt;=100,"&gt;&gt;100",E262/D262*100),"-")</f>
        <v>-</v>
      </c>
    </row>
    <row r="263" ht="24" spans="1:6">
      <c r="A263" s="108">
        <v>371</v>
      </c>
      <c r="B263" s="109" t="s">
        <v>570</v>
      </c>
      <c r="C263" s="232" t="s">
        <v>571</v>
      </c>
      <c r="D263" s="138">
        <f t="shared" ref="D263:E263" si="57">SUM(D264:D268)</f>
        <v>0</v>
      </c>
      <c r="E263" s="138">
        <f t="shared" si="57"/>
        <v>0</v>
      </c>
      <c r="F263" s="163" t="str">
        <f t="shared" si="56"/>
        <v>-</v>
      </c>
    </row>
    <row r="264" ht="24" spans="1:6">
      <c r="A264" s="108">
        <v>3711</v>
      </c>
      <c r="B264" s="109" t="s">
        <v>572</v>
      </c>
      <c r="C264" s="232" t="s">
        <v>573</v>
      </c>
      <c r="D264" s="140">
        <v>0</v>
      </c>
      <c r="E264" s="140"/>
      <c r="F264" s="163" t="str">
        <f t="shared" si="56"/>
        <v>-</v>
      </c>
    </row>
    <row r="265" ht="24" spans="1:6">
      <c r="A265" s="108">
        <v>3712</v>
      </c>
      <c r="B265" s="109" t="s">
        <v>574</v>
      </c>
      <c r="C265" s="232" t="s">
        <v>575</v>
      </c>
      <c r="D265" s="140">
        <v>0</v>
      </c>
      <c r="E265" s="140"/>
      <c r="F265" s="163" t="str">
        <f t="shared" si="56"/>
        <v>-</v>
      </c>
    </row>
    <row r="266" ht="24" spans="1:6">
      <c r="A266" s="108" t="s">
        <v>576</v>
      </c>
      <c r="B266" s="109" t="s">
        <v>577</v>
      </c>
      <c r="C266" s="232" t="s">
        <v>576</v>
      </c>
      <c r="D266" s="140">
        <v>0</v>
      </c>
      <c r="E266" s="140"/>
      <c r="F266" s="163" t="str">
        <f t="shared" si="56"/>
        <v>-</v>
      </c>
    </row>
    <row r="267" ht="24"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4"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4"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4" spans="1:6">
      <c r="A290" s="108">
        <v>3861</v>
      </c>
      <c r="B290" s="109" t="s">
        <v>623</v>
      </c>
      <c r="C290" s="232" t="s">
        <v>624</v>
      </c>
      <c r="D290" s="140">
        <v>0</v>
      </c>
      <c r="E290" s="140"/>
      <c r="F290" s="163" t="str">
        <f t="shared" si="66"/>
        <v>-</v>
      </c>
    </row>
    <row r="291" ht="24"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4"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2336358.89</v>
      </c>
      <c r="E299" s="138">
        <f>E152-E297+E298</f>
        <v>3025580.85</v>
      </c>
      <c r="F299" s="163">
        <f t="shared" si="68"/>
        <v>129.49983253643</v>
      </c>
    </row>
    <row r="300" ht="12.75" customHeight="1" spans="1:6">
      <c r="A300" s="108" t="s">
        <v>633</v>
      </c>
      <c r="B300" s="109" t="s">
        <v>644</v>
      </c>
      <c r="C300" s="232" t="s">
        <v>645</v>
      </c>
      <c r="D300" s="138">
        <f>IF(D6&gt;=D299,D6-D299,0)</f>
        <v>40068.1799999997</v>
      </c>
      <c r="E300" s="138">
        <f>IF(E6&gt;=E299,E6-E299,0)</f>
        <v>0</v>
      </c>
      <c r="F300" s="163">
        <f t="shared" si="68"/>
        <v>0</v>
      </c>
    </row>
    <row r="301" ht="12.75" customHeight="1" spans="1:6">
      <c r="A301" s="108" t="s">
        <v>633</v>
      </c>
      <c r="B301" s="109" t="s">
        <v>646</v>
      </c>
      <c r="C301" s="232" t="s">
        <v>647</v>
      </c>
      <c r="D301" s="138">
        <f>IF(D299&gt;=D6,D299-D6,0)</f>
        <v>0</v>
      </c>
      <c r="E301" s="138">
        <f>IF(E299&gt;=E6,E299-E6,0)</f>
        <v>129496.26</v>
      </c>
      <c r="F301" s="163" t="str">
        <f t="shared" si="68"/>
        <v>-</v>
      </c>
    </row>
    <row r="302" ht="12.75" customHeight="1" spans="1:6">
      <c r="A302" s="108">
        <v>92211</v>
      </c>
      <c r="B302" s="109" t="s">
        <v>648</v>
      </c>
      <c r="C302" s="232" t="s">
        <v>649</v>
      </c>
      <c r="D302" s="140">
        <v>2517.13</v>
      </c>
      <c r="E302" s="140">
        <v>22250.5</v>
      </c>
      <c r="F302" s="163">
        <f t="shared" si="68"/>
        <v>883.963084941978</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18764.96</v>
      </c>
      <c r="E304" s="140">
        <v>26841.11</v>
      </c>
      <c r="F304" s="163">
        <f t="shared" si="68"/>
        <v>143.038461046546</v>
      </c>
    </row>
    <row r="305" ht="12.75" spans="1:6">
      <c r="A305" s="108">
        <v>9661</v>
      </c>
      <c r="B305" s="109" t="s">
        <v>654</v>
      </c>
      <c r="C305" s="232" t="s">
        <v>655</v>
      </c>
      <c r="D305" s="140">
        <v>0</v>
      </c>
      <c r="E305" s="140"/>
      <c r="F305" s="163" t="str">
        <f t="shared" si="68"/>
        <v>-</v>
      </c>
    </row>
    <row r="306" ht="12.75" customHeight="1" spans="1:6">
      <c r="A306" s="235" t="s">
        <v>656</v>
      </c>
      <c r="B306" s="236" t="s">
        <v>657</v>
      </c>
      <c r="C306" s="237" t="s">
        <v>656</v>
      </c>
      <c r="D306" s="145">
        <v>0</v>
      </c>
      <c r="E306" s="145"/>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24"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4"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4"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24" spans="1:6">
      <c r="A354" s="108">
        <v>73</v>
      </c>
      <c r="B354" s="109" t="s">
        <v>751</v>
      </c>
      <c r="C354" s="232" t="s">
        <v>752</v>
      </c>
      <c r="D354" s="138">
        <f t="shared" ref="D354:E354" si="83">D355</f>
        <v>0</v>
      </c>
      <c r="E354" s="138">
        <f t="shared" si="83"/>
        <v>0</v>
      </c>
      <c r="F354" s="163" t="str">
        <f t="shared" si="72"/>
        <v>-</v>
      </c>
    </row>
    <row r="355" ht="24"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32439.44</v>
      </c>
      <c r="E360" s="138">
        <f t="shared" si="86"/>
        <v>38648.24</v>
      </c>
      <c r="F360" s="163">
        <f t="shared" si="72"/>
        <v>119.139664556478</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4" spans="1:6">
      <c r="A373" s="108">
        <v>42</v>
      </c>
      <c r="B373" s="162" t="s">
        <v>781</v>
      </c>
      <c r="C373" s="232" t="s">
        <v>782</v>
      </c>
      <c r="D373" s="138">
        <f t="shared" ref="D373:E373" si="90">D374+D379+D388+D393+D398+D401</f>
        <v>32439.44</v>
      </c>
      <c r="E373" s="138">
        <f t="shared" si="90"/>
        <v>29399.49</v>
      </c>
      <c r="F373" s="163">
        <f t="shared" si="72"/>
        <v>90.6288456274214</v>
      </c>
    </row>
    <row r="374" ht="12.75" customHeight="1" spans="1:6">
      <c r="A374" s="108">
        <v>421</v>
      </c>
      <c r="B374" s="109" t="s">
        <v>783</v>
      </c>
      <c r="C374" s="232" t="s">
        <v>784</v>
      </c>
      <c r="D374" s="138">
        <f t="shared" ref="D374:E374" si="91">SUM(D375:D378)</f>
        <v>0</v>
      </c>
      <c r="E374" s="138">
        <f t="shared" si="91"/>
        <v>0</v>
      </c>
      <c r="F374" s="163" t="str">
        <f t="shared" si="72"/>
        <v>-</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0</v>
      </c>
      <c r="E378" s="140"/>
      <c r="F378" s="163" t="str">
        <f t="shared" si="72"/>
        <v>-</v>
      </c>
    </row>
    <row r="379" ht="12.75" customHeight="1" spans="1:6">
      <c r="A379" s="108">
        <v>422</v>
      </c>
      <c r="B379" s="109" t="s">
        <v>789</v>
      </c>
      <c r="C379" s="232" t="s">
        <v>790</v>
      </c>
      <c r="D379" s="138">
        <f t="shared" ref="D379:E379" si="92">SUM(D380:D387)</f>
        <v>32439.44</v>
      </c>
      <c r="E379" s="138">
        <f t="shared" si="92"/>
        <v>29399.49</v>
      </c>
      <c r="F379" s="163">
        <f t="shared" si="72"/>
        <v>90.6288456274214</v>
      </c>
    </row>
    <row r="380" ht="12.75" customHeight="1" spans="1:6">
      <c r="A380" s="108">
        <v>4221</v>
      </c>
      <c r="B380" s="109" t="s">
        <v>699</v>
      </c>
      <c r="C380" s="232" t="s">
        <v>791</v>
      </c>
      <c r="D380" s="140">
        <v>3264</v>
      </c>
      <c r="E380" s="140">
        <v>20029.56</v>
      </c>
      <c r="F380" s="163">
        <f t="shared" si="72"/>
        <v>613.650735294118</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0</v>
      </c>
      <c r="E382" s="140">
        <v>2728</v>
      </c>
      <c r="F382" s="163" t="str">
        <f t="shared" si="72"/>
        <v>-</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29175.44</v>
      </c>
      <c r="E384" s="141">
        <v>4781.25</v>
      </c>
      <c r="F384" s="195">
        <f t="shared" si="72"/>
        <v>16.3879276542188</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v>1860.68</v>
      </c>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0</v>
      </c>
      <c r="E393" s="138">
        <f t="shared" si="94"/>
        <v>0</v>
      </c>
      <c r="F393" s="163" t="str">
        <f t="shared" si="72"/>
        <v>-</v>
      </c>
    </row>
    <row r="394" ht="12.75" customHeight="1" spans="1:6">
      <c r="A394" s="108">
        <v>4241</v>
      </c>
      <c r="B394" s="109" t="s">
        <v>808</v>
      </c>
      <c r="C394" s="232" t="s">
        <v>809</v>
      </c>
      <c r="D394" s="140">
        <v>0</v>
      </c>
      <c r="E394" s="140"/>
      <c r="F394" s="163" t="str">
        <f t="shared" si="72"/>
        <v>-</v>
      </c>
    </row>
    <row r="395" ht="12.75" customHeight="1" spans="1:6">
      <c r="A395" s="108">
        <v>4242</v>
      </c>
      <c r="B395" s="109" t="s">
        <v>729</v>
      </c>
      <c r="C395" s="232" t="s">
        <v>810</v>
      </c>
      <c r="D395" s="140">
        <v>0</v>
      </c>
      <c r="E395" s="140"/>
      <c r="F395" s="163" t="str">
        <f t="shared" si="72"/>
        <v>-</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0</v>
      </c>
      <c r="E401" s="138">
        <f t="shared" si="96"/>
        <v>0</v>
      </c>
      <c r="F401" s="163" t="str">
        <f t="shared" si="72"/>
        <v>-</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0</v>
      </c>
      <c r="E403" s="140"/>
      <c r="F403" s="163" t="str">
        <f t="shared" si="72"/>
        <v>-</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24" spans="1:6">
      <c r="A406" s="108">
        <v>43</v>
      </c>
      <c r="B406" s="109" t="s">
        <v>824</v>
      </c>
      <c r="C406" s="232" t="s">
        <v>825</v>
      </c>
      <c r="D406" s="138">
        <f t="shared" ref="D406:E406" si="97">D407</f>
        <v>0</v>
      </c>
      <c r="E406" s="138">
        <f t="shared" si="97"/>
        <v>0</v>
      </c>
      <c r="F406" s="163" t="str">
        <f t="shared" si="72"/>
        <v>-</v>
      </c>
    </row>
    <row r="407" ht="12.75" customHeight="1" spans="1:6">
      <c r="A407" s="108">
        <v>431</v>
      </c>
      <c r="B407" s="109" t="s">
        <v>826</v>
      </c>
      <c r="C407" s="232" t="s">
        <v>827</v>
      </c>
      <c r="D407" s="138">
        <f t="shared" ref="D407:E407" si="98">SUM(D408:D409)</f>
        <v>0</v>
      </c>
      <c r="E407" s="138">
        <f t="shared" si="98"/>
        <v>0</v>
      </c>
      <c r="F407" s="163" t="str">
        <f t="shared" si="72"/>
        <v>-</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0</v>
      </c>
      <c r="E409" s="140"/>
      <c r="F409" s="163" t="str">
        <f t="shared" si="72"/>
        <v>-</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c r="F411" s="163" t="str">
        <f t="shared" si="72"/>
        <v>-</v>
      </c>
    </row>
    <row r="412" ht="12.75" customHeight="1" spans="1:6">
      <c r="A412" s="108">
        <v>45</v>
      </c>
      <c r="B412" s="109" t="s">
        <v>834</v>
      </c>
      <c r="C412" s="232" t="s">
        <v>835</v>
      </c>
      <c r="D412" s="138">
        <f t="shared" ref="D412:E412" si="100">SUM(D413:D416)</f>
        <v>0</v>
      </c>
      <c r="E412" s="138">
        <f t="shared" si="100"/>
        <v>9248.75</v>
      </c>
      <c r="F412" s="163" t="str">
        <f t="shared" si="72"/>
        <v>-</v>
      </c>
    </row>
    <row r="413" ht="12.75" customHeight="1" spans="1:6">
      <c r="A413" s="108">
        <v>451</v>
      </c>
      <c r="B413" s="109" t="s">
        <v>836</v>
      </c>
      <c r="C413" s="232" t="s">
        <v>837</v>
      </c>
      <c r="D413" s="140">
        <v>0</v>
      </c>
      <c r="E413" s="140">
        <v>9248.75</v>
      </c>
      <c r="F413" s="163" t="str">
        <f t="shared" si="72"/>
        <v>-</v>
      </c>
    </row>
    <row r="414" ht="12.75" customHeight="1" spans="1:6">
      <c r="A414" s="108">
        <v>452</v>
      </c>
      <c r="B414" s="109" t="s">
        <v>838</v>
      </c>
      <c r="C414" s="232" t="s">
        <v>839</v>
      </c>
      <c r="D414" s="140">
        <v>0</v>
      </c>
      <c r="E414" s="140"/>
      <c r="F414" s="163" t="str">
        <f t="shared" si="72"/>
        <v>-</v>
      </c>
    </row>
    <row r="415" ht="12.75" customHeight="1" spans="1:6">
      <c r="A415" s="108">
        <v>453</v>
      </c>
      <c r="B415" s="109" t="s">
        <v>840</v>
      </c>
      <c r="C415" s="232" t="s">
        <v>841</v>
      </c>
      <c r="D415" s="140">
        <v>0</v>
      </c>
      <c r="E415" s="140"/>
      <c r="F415" s="163" t="str">
        <f t="shared" si="72"/>
        <v>-</v>
      </c>
    </row>
    <row r="416" ht="12.75" customHeight="1" spans="1:6">
      <c r="A416" s="108">
        <v>454</v>
      </c>
      <c r="B416" s="109" t="s">
        <v>842</v>
      </c>
      <c r="C416" s="232" t="s">
        <v>843</v>
      </c>
      <c r="D416" s="140">
        <v>0</v>
      </c>
      <c r="E416" s="140"/>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32439.44</v>
      </c>
      <c r="E418" s="138">
        <f t="shared" si="102"/>
        <v>38648.24</v>
      </c>
      <c r="F418" s="163">
        <f t="shared" si="72"/>
        <v>119.139664556478</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0</v>
      </c>
      <c r="E420" s="140">
        <v>0</v>
      </c>
      <c r="F420" s="163" t="str">
        <f t="shared" si="72"/>
        <v>-</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2376427.07</v>
      </c>
      <c r="E422" s="138">
        <f>E6+E308</f>
        <v>2896084.59</v>
      </c>
      <c r="F422" s="163">
        <f t="shared" si="72"/>
        <v>121.867177266248</v>
      </c>
    </row>
    <row r="423" ht="12.75" customHeight="1" spans="1:6">
      <c r="A423" s="108" t="s">
        <v>633</v>
      </c>
      <c r="B423" s="109" t="s">
        <v>856</v>
      </c>
      <c r="C423" s="232" t="s">
        <v>857</v>
      </c>
      <c r="D423" s="138">
        <f t="shared" ref="D423:E423" si="103">D299+D360</f>
        <v>2368798.33</v>
      </c>
      <c r="E423" s="138">
        <f t="shared" si="103"/>
        <v>3064229.09</v>
      </c>
      <c r="F423" s="163">
        <f t="shared" si="72"/>
        <v>129.357955516627</v>
      </c>
    </row>
    <row r="424" ht="12.75" customHeight="1" spans="1:6">
      <c r="A424" s="108" t="s">
        <v>633</v>
      </c>
      <c r="B424" s="109" t="s">
        <v>858</v>
      </c>
      <c r="C424" s="232" t="s">
        <v>859</v>
      </c>
      <c r="D424" s="138">
        <f t="shared" ref="D424:E424" si="104">IF(D422&gt;=D423,D422-D423,0)</f>
        <v>7628.73999999976</v>
      </c>
      <c r="E424" s="138">
        <f t="shared" si="104"/>
        <v>0</v>
      </c>
      <c r="F424" s="163">
        <f t="shared" si="72"/>
        <v>0</v>
      </c>
    </row>
    <row r="425" ht="12.75" customHeight="1" spans="1:6">
      <c r="A425" s="108" t="s">
        <v>633</v>
      </c>
      <c r="B425" s="109" t="s">
        <v>860</v>
      </c>
      <c r="C425" s="232" t="s">
        <v>861</v>
      </c>
      <c r="D425" s="138">
        <f t="shared" ref="D425:E425" si="105">IF(D423&gt;=D422,D423-D422,0)</f>
        <v>0</v>
      </c>
      <c r="E425" s="138">
        <f t="shared" si="105"/>
        <v>168144.5</v>
      </c>
      <c r="F425" s="163" t="str">
        <f t="shared" si="72"/>
        <v>-</v>
      </c>
    </row>
    <row r="426" ht="12.75" customHeight="1" spans="1:6">
      <c r="A426" s="239" t="s">
        <v>862</v>
      </c>
      <c r="B426" s="162" t="s">
        <v>863</v>
      </c>
      <c r="C426" s="240" t="s">
        <v>864</v>
      </c>
      <c r="D426" s="138">
        <f t="shared" ref="D426:E426" si="106">IF(D302-D303+D419-D420&gt;=0,D302-D303+D419-D420,0)</f>
        <v>2517.13</v>
      </c>
      <c r="E426" s="138">
        <f t="shared" si="106"/>
        <v>22250.5</v>
      </c>
      <c r="F426" s="163">
        <f t="shared" si="72"/>
        <v>883.963084941978</v>
      </c>
    </row>
    <row r="427" ht="12.75" customHeight="1" spans="1:6">
      <c r="A427" s="239" t="s">
        <v>862</v>
      </c>
      <c r="B427" s="109" t="s">
        <v>865</v>
      </c>
      <c r="C427" s="240" t="s">
        <v>866</v>
      </c>
      <c r="D427" s="138">
        <f t="shared" ref="D427:E427" si="107">IF(D303-D302+D420-D419&gt;=0,D303-D302+D420-D419,0)</f>
        <v>0</v>
      </c>
      <c r="E427" s="138">
        <f t="shared" si="107"/>
        <v>0</v>
      </c>
      <c r="F427" s="163" t="str">
        <f t="shared" si="72"/>
        <v>-</v>
      </c>
    </row>
    <row r="428" ht="24" spans="1:6">
      <c r="A428" s="235" t="s">
        <v>867</v>
      </c>
      <c r="B428" s="236" t="s">
        <v>868</v>
      </c>
      <c r="C428" s="237" t="s">
        <v>869</v>
      </c>
      <c r="D428" s="167">
        <f t="shared" ref="D428:E428" si="108">D304+D421</f>
        <v>18764.96</v>
      </c>
      <c r="E428" s="167">
        <f t="shared" si="108"/>
        <v>26841.11</v>
      </c>
      <c r="F428" s="168">
        <f t="shared" si="72"/>
        <v>143.038461046546</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4" spans="1:6">
      <c r="A431" s="108">
        <v>81</v>
      </c>
      <c r="B431" s="197" t="s">
        <v>873</v>
      </c>
      <c r="C431" s="232" t="s">
        <v>874</v>
      </c>
      <c r="D431" s="138">
        <f t="shared" ref="D431:E431" si="110">D432+D437+D440+D444+D445+D452+D457+D465</f>
        <v>0</v>
      </c>
      <c r="E431" s="138">
        <f t="shared" si="110"/>
        <v>0</v>
      </c>
      <c r="F431" s="163" t="str">
        <f t="shared" si="109"/>
        <v>-</v>
      </c>
    </row>
    <row r="432" ht="24"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c r="F433" s="163" t="str">
        <f t="shared" si="109"/>
        <v>-</v>
      </c>
    </row>
    <row r="434" ht="12.75" customHeight="1" spans="1:6">
      <c r="A434" s="108">
        <v>8114</v>
      </c>
      <c r="B434" s="109" t="s">
        <v>879</v>
      </c>
      <c r="C434" s="232" t="s">
        <v>880</v>
      </c>
      <c r="D434" s="140">
        <v>0</v>
      </c>
      <c r="E434" s="140"/>
      <c r="F434" s="163" t="str">
        <f t="shared" si="109"/>
        <v>-</v>
      </c>
    </row>
    <row r="435" ht="12.75" customHeight="1" spans="1:6">
      <c r="A435" s="108">
        <v>8115</v>
      </c>
      <c r="B435" s="109" t="s">
        <v>881</v>
      </c>
      <c r="C435" s="232" t="s">
        <v>882</v>
      </c>
      <c r="D435" s="140">
        <v>0</v>
      </c>
      <c r="E435" s="140"/>
      <c r="F435" s="163" t="str">
        <f t="shared" si="109"/>
        <v>-</v>
      </c>
    </row>
    <row r="436" ht="12.75" customHeight="1" spans="1:6">
      <c r="A436" s="108">
        <v>8116</v>
      </c>
      <c r="B436" s="109" t="s">
        <v>883</v>
      </c>
      <c r="C436" s="232" t="s">
        <v>884</v>
      </c>
      <c r="D436" s="140">
        <v>0</v>
      </c>
      <c r="E436" s="140"/>
      <c r="F436" s="163" t="str">
        <f t="shared" si="109"/>
        <v>-</v>
      </c>
    </row>
    <row r="437" ht="24" spans="1:6">
      <c r="A437" s="108">
        <v>812</v>
      </c>
      <c r="B437" s="109" t="s">
        <v>885</v>
      </c>
      <c r="C437" s="232" t="s">
        <v>886</v>
      </c>
      <c r="D437" s="138">
        <f t="shared" ref="D437:E437" si="112">SUM(D438:D439)</f>
        <v>0</v>
      </c>
      <c r="E437" s="138">
        <f t="shared" si="112"/>
        <v>0</v>
      </c>
      <c r="F437" s="163" t="str">
        <f t="shared" si="109"/>
        <v>-</v>
      </c>
    </row>
    <row r="438" ht="24" spans="1:6">
      <c r="A438" s="108">
        <v>8121</v>
      </c>
      <c r="B438" s="162" t="s">
        <v>887</v>
      </c>
      <c r="C438" s="232" t="s">
        <v>888</v>
      </c>
      <c r="D438" s="140">
        <v>0</v>
      </c>
      <c r="E438" s="140"/>
      <c r="F438" s="163" t="str">
        <f t="shared" si="109"/>
        <v>-</v>
      </c>
    </row>
    <row r="439" ht="24" spans="1:6">
      <c r="A439" s="108">
        <v>8122</v>
      </c>
      <c r="B439" s="162" t="s">
        <v>889</v>
      </c>
      <c r="C439" s="232" t="s">
        <v>890</v>
      </c>
      <c r="D439" s="140">
        <v>0</v>
      </c>
      <c r="E439" s="140"/>
      <c r="F439" s="163" t="str">
        <f t="shared" si="109"/>
        <v>-</v>
      </c>
    </row>
    <row r="440" ht="24"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24" spans="1:6">
      <c r="A444" s="108">
        <v>814</v>
      </c>
      <c r="B444" s="162" t="s">
        <v>899</v>
      </c>
      <c r="C444" s="232" t="s">
        <v>900</v>
      </c>
      <c r="D444" s="140">
        <v>0</v>
      </c>
      <c r="E444" s="140"/>
      <c r="F444" s="163" t="str">
        <f t="shared" si="109"/>
        <v>-</v>
      </c>
    </row>
    <row r="445" ht="24"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24" spans="1:6">
      <c r="A447" s="108">
        <v>8154</v>
      </c>
      <c r="B447" s="109" t="s">
        <v>905</v>
      </c>
      <c r="C447" s="232" t="s">
        <v>906</v>
      </c>
      <c r="D447" s="140">
        <v>0</v>
      </c>
      <c r="E447" s="140"/>
      <c r="F447" s="163" t="str">
        <f t="shared" si="109"/>
        <v>-</v>
      </c>
    </row>
    <row r="448" ht="24"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4"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24" spans="1:6">
      <c r="A463" s="108">
        <v>8176</v>
      </c>
      <c r="B463" s="109" t="s">
        <v>937</v>
      </c>
      <c r="C463" s="232" t="s">
        <v>938</v>
      </c>
      <c r="D463" s="140">
        <v>0</v>
      </c>
      <c r="E463" s="140"/>
      <c r="F463" s="163" t="str">
        <f t="shared" si="109"/>
        <v>-</v>
      </c>
    </row>
    <row r="464" ht="12.75"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4"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4" spans="1:6">
      <c r="A479" s="108">
        <v>83</v>
      </c>
      <c r="B479" s="111" t="s">
        <v>969</v>
      </c>
      <c r="C479" s="232" t="s">
        <v>970</v>
      </c>
      <c r="D479" s="138">
        <f t="shared" ref="D479:E479" si="122">D480+D484+D485+D488</f>
        <v>0</v>
      </c>
      <c r="E479" s="138">
        <f t="shared" si="122"/>
        <v>0</v>
      </c>
      <c r="F479" s="163" t="str">
        <f t="shared" si="109"/>
        <v>-</v>
      </c>
    </row>
    <row r="480" ht="24"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24" spans="1:6">
      <c r="A484" s="108">
        <v>832</v>
      </c>
      <c r="B484" s="162" t="s">
        <v>979</v>
      </c>
      <c r="C484" s="232" t="s">
        <v>980</v>
      </c>
      <c r="D484" s="140">
        <v>0</v>
      </c>
      <c r="E484" s="140"/>
      <c r="F484" s="163" t="str">
        <f t="shared" si="109"/>
        <v>-</v>
      </c>
    </row>
    <row r="485" ht="24" spans="1:6">
      <c r="A485" s="108">
        <v>833</v>
      </c>
      <c r="B485" s="109" t="s">
        <v>981</v>
      </c>
      <c r="C485" s="232" t="s">
        <v>982</v>
      </c>
      <c r="D485" s="138">
        <f t="shared" ref="D485:E485" si="124">SUM(D486:D487)</f>
        <v>0</v>
      </c>
      <c r="E485" s="138">
        <f t="shared" si="124"/>
        <v>0</v>
      </c>
      <c r="F485" s="163" t="str">
        <f t="shared" si="109"/>
        <v>-</v>
      </c>
    </row>
    <row r="486" ht="24"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4"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4"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4"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4"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24"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4"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2.75" spans="1:6">
      <c r="A521" s="110" t="s">
        <v>1053</v>
      </c>
      <c r="B521" s="111" t="s">
        <v>1054</v>
      </c>
      <c r="C521" s="233" t="s">
        <v>1053</v>
      </c>
      <c r="D521" s="141">
        <v>0</v>
      </c>
      <c r="E521" s="141"/>
      <c r="F521" s="195" t="str">
        <f t="shared" si="109"/>
        <v>-</v>
      </c>
    </row>
    <row r="522" ht="24"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4" spans="1:6">
      <c r="A536" s="108">
        <v>51</v>
      </c>
      <c r="B536" s="111" t="s">
        <v>1083</v>
      </c>
      <c r="C536" s="232" t="s">
        <v>1084</v>
      </c>
      <c r="D536" s="138">
        <f>D537+D542+D545+D549+D550+D557+D562+D570</f>
        <v>0</v>
      </c>
      <c r="E536" s="138">
        <f>E537+E542+E545+E549+E550+E557+E562+E570</f>
        <v>0</v>
      </c>
      <c r="F536" s="163" t="str">
        <f t="shared" si="109"/>
        <v>-</v>
      </c>
    </row>
    <row r="537" ht="24"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4" spans="1:6">
      <c r="A542" s="108">
        <v>512</v>
      </c>
      <c r="B542" s="162" t="s">
        <v>1095</v>
      </c>
      <c r="C542" s="232" t="s">
        <v>1096</v>
      </c>
      <c r="D542" s="138">
        <f t="shared" ref="D542:E542" si="138">SUM(D543:D544)</f>
        <v>0</v>
      </c>
      <c r="E542" s="138">
        <f t="shared" si="138"/>
        <v>0</v>
      </c>
      <c r="F542" s="163" t="str">
        <f t="shared" si="109"/>
        <v>-</v>
      </c>
    </row>
    <row r="543" ht="24" spans="1:6">
      <c r="A543" s="108">
        <v>5121</v>
      </c>
      <c r="B543" s="109" t="s">
        <v>1097</v>
      </c>
      <c r="C543" s="232" t="s">
        <v>1098</v>
      </c>
      <c r="D543" s="140">
        <v>0</v>
      </c>
      <c r="E543" s="140"/>
      <c r="F543" s="163" t="str">
        <f t="shared" si="109"/>
        <v>-</v>
      </c>
    </row>
    <row r="544" ht="24" spans="1:6">
      <c r="A544" s="108">
        <v>5122</v>
      </c>
      <c r="B544" s="109" t="s">
        <v>1099</v>
      </c>
      <c r="C544" s="232" t="s">
        <v>1100</v>
      </c>
      <c r="D544" s="140">
        <v>0</v>
      </c>
      <c r="E544" s="140"/>
      <c r="F544" s="163" t="str">
        <f t="shared" si="109"/>
        <v>-</v>
      </c>
    </row>
    <row r="545" ht="24"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4"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24"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4"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2.75"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4"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4" spans="1:6">
      <c r="A584" s="108">
        <v>53</v>
      </c>
      <c r="B584" s="111" t="s">
        <v>1174</v>
      </c>
      <c r="C584" s="232" t="s">
        <v>1175</v>
      </c>
      <c r="D584" s="138">
        <f t="shared" ref="D584:E584" si="147">D585+D589+D591+D594</f>
        <v>0</v>
      </c>
      <c r="E584" s="138">
        <f t="shared" si="147"/>
        <v>0</v>
      </c>
      <c r="F584" s="163" t="str">
        <f t="shared" si="109"/>
        <v>-</v>
      </c>
    </row>
    <row r="585" ht="24"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4"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4" spans="1:6">
      <c r="A591" s="108">
        <v>533</v>
      </c>
      <c r="B591" s="111" t="s">
        <v>1185</v>
      </c>
      <c r="C591" s="232" t="s">
        <v>1186</v>
      </c>
      <c r="D591" s="138">
        <f t="shared" ref="D591:E591" si="150">SUM(D592:D593)</f>
        <v>0</v>
      </c>
      <c r="E591" s="138">
        <f t="shared" si="150"/>
        <v>0</v>
      </c>
      <c r="F591" s="163" t="str">
        <f t="shared" si="109"/>
        <v>-</v>
      </c>
    </row>
    <row r="592" ht="24"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4"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4" spans="1:6">
      <c r="A597" s="108">
        <v>54</v>
      </c>
      <c r="B597" s="162" t="s">
        <v>1195</v>
      </c>
      <c r="C597" s="232" t="s">
        <v>1196</v>
      </c>
      <c r="D597" s="138">
        <f t="shared" ref="D597:E597" si="152">D598+D603+D607+D609+D616+D621</f>
        <v>0</v>
      </c>
      <c r="E597" s="138">
        <f t="shared" si="152"/>
        <v>0</v>
      </c>
      <c r="F597" s="163" t="str">
        <f t="shared" si="109"/>
        <v>-</v>
      </c>
    </row>
    <row r="598" ht="24"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4"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24" spans="1:6">
      <c r="A605" s="108">
        <v>5423</v>
      </c>
      <c r="B605" s="109" t="s">
        <v>1211</v>
      </c>
      <c r="C605" s="232" t="s">
        <v>1212</v>
      </c>
      <c r="D605" s="140">
        <v>0</v>
      </c>
      <c r="E605" s="140"/>
      <c r="F605" s="163" t="str">
        <f t="shared" si="109"/>
        <v>-</v>
      </c>
    </row>
    <row r="606" ht="24" spans="1:6">
      <c r="A606" s="108">
        <v>5424</v>
      </c>
      <c r="B606" s="109" t="s">
        <v>1213</v>
      </c>
      <c r="C606" s="232" t="s">
        <v>1214</v>
      </c>
      <c r="D606" s="140">
        <v>0</v>
      </c>
      <c r="E606" s="140"/>
      <c r="F606" s="163" t="str">
        <f t="shared" si="109"/>
        <v>-</v>
      </c>
    </row>
    <row r="607" ht="24"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4" spans="1:6">
      <c r="A609" s="108">
        <v>544</v>
      </c>
      <c r="B609" s="109" t="s">
        <v>1219</v>
      </c>
      <c r="C609" s="232" t="s">
        <v>1220</v>
      </c>
      <c r="D609" s="138">
        <f t="shared" ref="D609:E609" si="156">SUM(D610:D615)</f>
        <v>0</v>
      </c>
      <c r="E609" s="138">
        <f t="shared" si="156"/>
        <v>0</v>
      </c>
      <c r="F609" s="163" t="str">
        <f t="shared" si="109"/>
        <v>-</v>
      </c>
    </row>
    <row r="610" ht="24" spans="1:6">
      <c r="A610" s="108">
        <v>5443</v>
      </c>
      <c r="B610" s="109" t="s">
        <v>1221</v>
      </c>
      <c r="C610" s="232" t="s">
        <v>1222</v>
      </c>
      <c r="D610" s="140">
        <v>0</v>
      </c>
      <c r="E610" s="140"/>
      <c r="F610" s="163" t="str">
        <f t="shared" si="109"/>
        <v>-</v>
      </c>
    </row>
    <row r="611" ht="24" spans="1:6">
      <c r="A611" s="108">
        <v>5444</v>
      </c>
      <c r="B611" s="162" t="s">
        <v>1223</v>
      </c>
      <c r="C611" s="232" t="s">
        <v>1224</v>
      </c>
      <c r="D611" s="140">
        <v>0</v>
      </c>
      <c r="E611" s="140"/>
      <c r="F611" s="163" t="str">
        <f t="shared" si="109"/>
        <v>-</v>
      </c>
    </row>
    <row r="612" ht="24"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24" spans="1:6">
      <c r="A615" s="108">
        <v>5448</v>
      </c>
      <c r="B615" s="109" t="s">
        <v>1231</v>
      </c>
      <c r="C615" s="232" t="s">
        <v>1232</v>
      </c>
      <c r="D615" s="140">
        <v>0</v>
      </c>
      <c r="E615" s="140"/>
      <c r="F615" s="163" t="str">
        <f t="shared" si="109"/>
        <v>-</v>
      </c>
    </row>
    <row r="616" ht="24" spans="1:6">
      <c r="A616" s="108">
        <v>545</v>
      </c>
      <c r="B616" s="109" t="s">
        <v>1233</v>
      </c>
      <c r="C616" s="232" t="s">
        <v>1234</v>
      </c>
      <c r="D616" s="138">
        <f t="shared" ref="D616:E616" si="157">SUM(D617:D620)</f>
        <v>0</v>
      </c>
      <c r="E616" s="138">
        <f t="shared" si="157"/>
        <v>0</v>
      </c>
      <c r="F616" s="163" t="str">
        <f t="shared" si="109"/>
        <v>-</v>
      </c>
    </row>
    <row r="617" ht="24"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24"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4" spans="1:6">
      <c r="A627" s="108">
        <v>5476</v>
      </c>
      <c r="B627" s="109" t="s">
        <v>1255</v>
      </c>
      <c r="C627" s="232" t="s">
        <v>1256</v>
      </c>
      <c r="D627" s="140">
        <v>0</v>
      </c>
      <c r="E627" s="140"/>
      <c r="F627" s="163" t="str">
        <f t="shared" si="109"/>
        <v>-</v>
      </c>
    </row>
    <row r="628" ht="12.75" spans="1:6">
      <c r="A628" s="110">
        <v>5477</v>
      </c>
      <c r="B628" s="111" t="s">
        <v>1257</v>
      </c>
      <c r="C628" s="233" t="s">
        <v>1258</v>
      </c>
      <c r="D628" s="141">
        <v>0</v>
      </c>
      <c r="E628" s="141"/>
      <c r="F628" s="195" t="str">
        <f t="shared" si="109"/>
        <v>-</v>
      </c>
    </row>
    <row r="629" ht="24"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24"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c r="F637" s="163" t="str">
        <f t="shared" si="109"/>
        <v>-</v>
      </c>
    </row>
    <row r="638" ht="12.75" customHeight="1" spans="1:6">
      <c r="A638" s="108">
        <v>5532</v>
      </c>
      <c r="B638" s="109" t="s">
        <v>1277</v>
      </c>
      <c r="C638" s="232" t="s">
        <v>1278</v>
      </c>
      <c r="D638" s="140">
        <v>0</v>
      </c>
      <c r="E638" s="140"/>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2376427.07</v>
      </c>
      <c r="E643" s="138">
        <f>E422+E430</f>
        <v>2896084.59</v>
      </c>
      <c r="F643" s="163">
        <f t="shared" si="109"/>
        <v>121.867177266248</v>
      </c>
    </row>
    <row r="644" ht="12.75" customHeight="1" spans="1:6">
      <c r="A644" s="108" t="s">
        <v>633</v>
      </c>
      <c r="B644" s="109" t="s">
        <v>1289</v>
      </c>
      <c r="C644" s="232" t="s">
        <v>1290</v>
      </c>
      <c r="D644" s="138">
        <f>D423+D535</f>
        <v>2368798.33</v>
      </c>
      <c r="E644" s="138">
        <f>E423+E535</f>
        <v>3064229.09</v>
      </c>
      <c r="F644" s="163">
        <f t="shared" si="109"/>
        <v>129.357955516627</v>
      </c>
    </row>
    <row r="645" ht="12.75" customHeight="1" spans="1:6">
      <c r="A645" s="108" t="s">
        <v>633</v>
      </c>
      <c r="B645" s="109" t="s">
        <v>1291</v>
      </c>
      <c r="C645" s="232" t="s">
        <v>1292</v>
      </c>
      <c r="D645" s="138">
        <f t="shared" ref="D645:E645" si="163">IF(D643&gt;=D644,D643-D644,0)</f>
        <v>7628.73999999976</v>
      </c>
      <c r="E645" s="138">
        <f t="shared" si="163"/>
        <v>0</v>
      </c>
      <c r="F645" s="163">
        <f t="shared" si="109"/>
        <v>0</v>
      </c>
    </row>
    <row r="646" ht="12.75" customHeight="1" spans="1:6">
      <c r="A646" s="108" t="s">
        <v>633</v>
      </c>
      <c r="B646" s="109" t="s">
        <v>1293</v>
      </c>
      <c r="C646" s="232" t="s">
        <v>1294</v>
      </c>
      <c r="D646" s="138">
        <f t="shared" ref="D646:E646" si="164">IF(D644&gt;=D643,D644-D643,0)</f>
        <v>0</v>
      </c>
      <c r="E646" s="138">
        <f t="shared" si="164"/>
        <v>168144.5</v>
      </c>
      <c r="F646" s="163" t="str">
        <f t="shared" si="109"/>
        <v>-</v>
      </c>
    </row>
    <row r="647" ht="24" spans="1:6">
      <c r="A647" s="239" t="s">
        <v>1295</v>
      </c>
      <c r="B647" s="109" t="s">
        <v>1296</v>
      </c>
      <c r="C647" s="240" t="s">
        <v>1295</v>
      </c>
      <c r="D647" s="138">
        <f>IF(D426-D427+D641-D642&gt;=0,D426-D427+D641-D642,0)</f>
        <v>2517.13</v>
      </c>
      <c r="E647" s="138">
        <f>IF(E426-E427+E641-E642&gt;=0,E426-E427+E641-E642,0)</f>
        <v>22250.5</v>
      </c>
      <c r="F647" s="163">
        <f t="shared" si="109"/>
        <v>883.963084941978</v>
      </c>
    </row>
    <row r="648" ht="24" spans="1:6">
      <c r="A648" s="239" t="s">
        <v>1297</v>
      </c>
      <c r="B648" s="109" t="s">
        <v>1298</v>
      </c>
      <c r="C648" s="240" t="s">
        <v>1297</v>
      </c>
      <c r="D648" s="138">
        <f>IF(D427-D426+D642-D641&gt;=0,D427-D426+D642-D641,0)</f>
        <v>0</v>
      </c>
      <c r="E648" s="138">
        <f>IF(E427-E426+E642-E641&gt;=0,E427-E426+E642-E641,0)</f>
        <v>0</v>
      </c>
      <c r="F648" s="163" t="str">
        <f t="shared" si="109"/>
        <v>-</v>
      </c>
    </row>
    <row r="649" ht="24" spans="1:6">
      <c r="A649" s="108" t="s">
        <v>633</v>
      </c>
      <c r="B649" s="109" t="s">
        <v>1299</v>
      </c>
      <c r="C649" s="232" t="s">
        <v>1300</v>
      </c>
      <c r="D649" s="138">
        <f t="shared" ref="D649:E649" si="165">IF(D645+D647-D646-D648&gt;=0,D645+D647-D646-D648,0)</f>
        <v>10145.8699999998</v>
      </c>
      <c r="E649" s="138">
        <f t="shared" si="165"/>
        <v>0</v>
      </c>
      <c r="F649" s="163">
        <f t="shared" si="109"/>
        <v>0</v>
      </c>
    </row>
    <row r="650" ht="24" spans="1:6">
      <c r="A650" s="108" t="s">
        <v>633</v>
      </c>
      <c r="B650" s="109" t="s">
        <v>1301</v>
      </c>
      <c r="C650" s="232" t="s">
        <v>1302</v>
      </c>
      <c r="D650" s="138">
        <f t="shared" ref="D650:E650" si="166">IF(D646+D648-D645-D647&gt;=0,D646+D648-D645-D647,0)</f>
        <v>0</v>
      </c>
      <c r="E650" s="138">
        <f t="shared" si="166"/>
        <v>145894</v>
      </c>
      <c r="F650" s="163" t="str">
        <f t="shared" si="109"/>
        <v>-</v>
      </c>
    </row>
    <row r="651" ht="24" spans="1:6">
      <c r="A651" s="235" t="s">
        <v>1303</v>
      </c>
      <c r="B651" s="236" t="s">
        <v>1304</v>
      </c>
      <c r="C651" s="237" t="s">
        <v>1303</v>
      </c>
      <c r="D651" s="145">
        <v>142376.77</v>
      </c>
      <c r="E651" s="145"/>
      <c r="F651" s="168">
        <f t="shared" si="109"/>
        <v>0</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16612.95</v>
      </c>
      <c r="E653" s="140">
        <v>516.46</v>
      </c>
      <c r="F653" s="163">
        <f t="shared" ref="F653:F740" si="167">IF(D653&lt;&gt;0,IF(E653/D653&gt;=100,"&gt;&gt;100",E653/D653*100),"-")</f>
        <v>3.10877959663997</v>
      </c>
    </row>
    <row r="654" ht="12.75" customHeight="1" spans="1:6">
      <c r="A654" s="108" t="s">
        <v>1308</v>
      </c>
      <c r="B654" s="109" t="s">
        <v>1309</v>
      </c>
      <c r="C654" s="232" t="s">
        <v>1308</v>
      </c>
      <c r="D654" s="140">
        <v>2440204</v>
      </c>
      <c r="E654" s="140">
        <v>1569206.48</v>
      </c>
      <c r="F654" s="163">
        <f t="shared" si="167"/>
        <v>64.3063645498491</v>
      </c>
    </row>
    <row r="655" ht="12.75" customHeight="1" spans="1:6">
      <c r="A655" s="108" t="s">
        <v>1310</v>
      </c>
      <c r="B655" s="109" t="s">
        <v>1311</v>
      </c>
      <c r="C655" s="232" t="s">
        <v>1310</v>
      </c>
      <c r="D655" s="140">
        <v>2456300.49</v>
      </c>
      <c r="E655" s="140">
        <v>1569722.94</v>
      </c>
      <c r="F655" s="163">
        <f t="shared" si="167"/>
        <v>63.9059816333791</v>
      </c>
    </row>
    <row r="656" ht="24" spans="1:6">
      <c r="A656" s="108">
        <v>11</v>
      </c>
      <c r="B656" s="109" t="s">
        <v>1312</v>
      </c>
      <c r="C656" s="232" t="s">
        <v>1313</v>
      </c>
      <c r="D656" s="138">
        <f t="shared" ref="D656:E656" si="168">+D653+D654-D655</f>
        <v>516.459999999963</v>
      </c>
      <c r="E656" s="138">
        <f t="shared" si="168"/>
        <v>0</v>
      </c>
      <c r="F656" s="163">
        <f t="shared" si="167"/>
        <v>0</v>
      </c>
    </row>
    <row r="657" ht="24" spans="1:6">
      <c r="A657" s="108" t="s">
        <v>633</v>
      </c>
      <c r="B657" s="109" t="s">
        <v>1314</v>
      </c>
      <c r="C657" s="232" t="s">
        <v>1315</v>
      </c>
      <c r="D657" s="241">
        <v>0</v>
      </c>
      <c r="E657" s="241"/>
      <c r="F657" s="163" t="str">
        <f t="shared" si="167"/>
        <v>-</v>
      </c>
    </row>
    <row r="658" ht="24" spans="1:6">
      <c r="A658" s="108" t="s">
        <v>633</v>
      </c>
      <c r="B658" s="109" t="s">
        <v>1316</v>
      </c>
      <c r="C658" s="232" t="s">
        <v>1317</v>
      </c>
      <c r="D658" s="241">
        <v>97</v>
      </c>
      <c r="E658" s="241">
        <v>102</v>
      </c>
      <c r="F658" s="163">
        <f t="shared" si="167"/>
        <v>105.154639175258</v>
      </c>
    </row>
    <row r="659" ht="12.75" customHeight="1" spans="1:6">
      <c r="A659" s="108" t="s">
        <v>633</v>
      </c>
      <c r="B659" s="109" t="s">
        <v>1318</v>
      </c>
      <c r="C659" s="232" t="s">
        <v>1319</v>
      </c>
      <c r="D659" s="241">
        <v>0</v>
      </c>
      <c r="E659" s="241"/>
      <c r="F659" s="163" t="str">
        <f t="shared" si="167"/>
        <v>-</v>
      </c>
    </row>
    <row r="660" ht="12.75" customHeight="1" spans="1:6">
      <c r="A660" s="108" t="s">
        <v>633</v>
      </c>
      <c r="B660" s="109" t="s">
        <v>1320</v>
      </c>
      <c r="C660" s="232" t="s">
        <v>1321</v>
      </c>
      <c r="D660" s="241">
        <v>83</v>
      </c>
      <c r="E660" s="241">
        <v>95</v>
      </c>
      <c r="F660" s="163">
        <f t="shared" si="167"/>
        <v>114.457831325301</v>
      </c>
    </row>
    <row r="661" ht="24" spans="1:6">
      <c r="A661" s="108" t="s">
        <v>1322</v>
      </c>
      <c r="B661" s="109" t="s">
        <v>1323</v>
      </c>
      <c r="C661" s="232" t="s">
        <v>1324</v>
      </c>
      <c r="D661" s="140">
        <v>0</v>
      </c>
      <c r="E661" s="140"/>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c r="E663" s="141"/>
      <c r="F663" s="195" t="str">
        <f t="shared" si="167"/>
        <v>-</v>
      </c>
    </row>
    <row r="664" ht="12.75" customHeight="1" spans="1:6">
      <c r="A664" s="110" t="s">
        <v>1329</v>
      </c>
      <c r="B664" s="111" t="s">
        <v>1330</v>
      </c>
      <c r="C664" s="233" t="s">
        <v>1329</v>
      </c>
      <c r="D664" s="141"/>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c r="E668" s="141"/>
      <c r="F668" s="195" t="str">
        <f t="shared" si="167"/>
        <v>-</v>
      </c>
    </row>
    <row r="669" ht="12.75" customHeight="1" spans="1:6">
      <c r="A669" s="108">
        <v>63311</v>
      </c>
      <c r="B669" s="109" t="s">
        <v>1339</v>
      </c>
      <c r="C669" s="232" t="s">
        <v>1340</v>
      </c>
      <c r="D669" s="140">
        <v>0</v>
      </c>
      <c r="E669" s="140"/>
      <c r="F669" s="163" t="str">
        <f t="shared" si="167"/>
        <v>-</v>
      </c>
    </row>
    <row r="670" ht="12.75" customHeight="1" spans="1:6">
      <c r="A670" s="108">
        <v>63312</v>
      </c>
      <c r="B670" s="109" t="s">
        <v>1341</v>
      </c>
      <c r="C670" s="232" t="s">
        <v>1342</v>
      </c>
      <c r="D670" s="140">
        <v>2200</v>
      </c>
      <c r="E670" s="140">
        <v>2000</v>
      </c>
      <c r="F670" s="163">
        <f t="shared" si="167"/>
        <v>90.9090909090909</v>
      </c>
    </row>
    <row r="671" ht="12.75" customHeight="1" spans="1:6">
      <c r="A671" s="108">
        <v>63313</v>
      </c>
      <c r="B671" s="109" t="s">
        <v>1343</v>
      </c>
      <c r="C671" s="232" t="s">
        <v>1344</v>
      </c>
      <c r="D671" s="140">
        <v>0</v>
      </c>
      <c r="E671" s="140"/>
      <c r="F671" s="163" t="str">
        <f t="shared" si="167"/>
        <v>-</v>
      </c>
    </row>
    <row r="672" ht="12.75" customHeight="1" spans="1:6">
      <c r="A672" s="108">
        <v>63314</v>
      </c>
      <c r="B672" s="109" t="s">
        <v>1345</v>
      </c>
      <c r="C672" s="232" t="s">
        <v>1346</v>
      </c>
      <c r="D672" s="140">
        <v>211114.68</v>
      </c>
      <c r="E672" s="140">
        <v>219880.96</v>
      </c>
      <c r="F672" s="163">
        <f t="shared" si="167"/>
        <v>104.152378224006</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2.75"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2.75" spans="1:6">
      <c r="A682" s="110">
        <v>63426</v>
      </c>
      <c r="B682" s="197" t="s">
        <v>1365</v>
      </c>
      <c r="C682" s="233" t="s">
        <v>1366</v>
      </c>
      <c r="D682" s="141">
        <v>0</v>
      </c>
      <c r="E682" s="141"/>
      <c r="F682" s="195" t="str">
        <f t="shared" si="167"/>
        <v>-</v>
      </c>
    </row>
    <row r="683" ht="24" spans="1:6">
      <c r="A683" s="110">
        <v>63612</v>
      </c>
      <c r="B683" s="197" t="s">
        <v>1367</v>
      </c>
      <c r="C683" s="233" t="s">
        <v>1368</v>
      </c>
      <c r="D683" s="141">
        <v>7197</v>
      </c>
      <c r="E683" s="141">
        <v>12790.8</v>
      </c>
      <c r="F683" s="195">
        <f t="shared" si="167"/>
        <v>177.724051688203</v>
      </c>
    </row>
    <row r="684" ht="24" spans="1:6">
      <c r="A684" s="110">
        <v>63613</v>
      </c>
      <c r="B684" s="197" t="s">
        <v>1369</v>
      </c>
      <c r="C684" s="233" t="s">
        <v>1370</v>
      </c>
      <c r="D684" s="141">
        <v>0</v>
      </c>
      <c r="E684" s="141"/>
      <c r="F684" s="195" t="str">
        <f t="shared" si="167"/>
        <v>-</v>
      </c>
    </row>
    <row r="685" ht="24" spans="1:6">
      <c r="A685" s="108">
        <v>63622</v>
      </c>
      <c r="B685" s="162" t="s">
        <v>1371</v>
      </c>
      <c r="C685" s="232" t="s">
        <v>1372</v>
      </c>
      <c r="D685" s="140">
        <v>0</v>
      </c>
      <c r="E685" s="140"/>
      <c r="F685" s="163" t="str">
        <f t="shared" si="167"/>
        <v>-</v>
      </c>
    </row>
    <row r="686" ht="24"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4" spans="1:6">
      <c r="A692" s="110">
        <v>63716</v>
      </c>
      <c r="B692" s="197" t="s">
        <v>1380</v>
      </c>
      <c r="C692" s="233">
        <v>63716</v>
      </c>
      <c r="D692" s="141">
        <v>0</v>
      </c>
      <c r="E692" s="141"/>
      <c r="F692" s="195" t="str">
        <f t="shared" si="167"/>
        <v>-</v>
      </c>
    </row>
    <row r="693" ht="12.75" spans="1:6">
      <c r="A693" s="110">
        <v>63717</v>
      </c>
      <c r="B693" s="197" t="s">
        <v>1381</v>
      </c>
      <c r="C693" s="233">
        <v>63717</v>
      </c>
      <c r="D693" s="141">
        <v>0</v>
      </c>
      <c r="E693" s="141"/>
      <c r="F693" s="195" t="str">
        <f t="shared" si="167"/>
        <v>-</v>
      </c>
    </row>
    <row r="694" ht="24" spans="1:6">
      <c r="A694" s="110">
        <v>63721</v>
      </c>
      <c r="B694" s="197" t="s">
        <v>1382</v>
      </c>
      <c r="C694" s="233">
        <v>63721</v>
      </c>
      <c r="D694" s="141">
        <v>0</v>
      </c>
      <c r="E694" s="141"/>
      <c r="F694" s="195" t="str">
        <f t="shared" si="167"/>
        <v>-</v>
      </c>
    </row>
    <row r="695" ht="24"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4" spans="1:6">
      <c r="A700" s="110">
        <v>63727</v>
      </c>
      <c r="B700" s="197" t="s">
        <v>1388</v>
      </c>
      <c r="C700" s="233">
        <v>63727</v>
      </c>
      <c r="D700" s="141">
        <v>0</v>
      </c>
      <c r="E700" s="141"/>
      <c r="F700" s="195" t="str">
        <f t="shared" si="167"/>
        <v>-</v>
      </c>
    </row>
    <row r="701" ht="24"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4" spans="1:6">
      <c r="A704" s="110" t="s">
        <v>1394</v>
      </c>
      <c r="B704" s="197" t="s">
        <v>1395</v>
      </c>
      <c r="C704" s="233" t="s">
        <v>1394</v>
      </c>
      <c r="D704" s="141">
        <v>0</v>
      </c>
      <c r="E704" s="141"/>
      <c r="F704" s="195" t="str">
        <f t="shared" si="167"/>
        <v>-</v>
      </c>
    </row>
    <row r="705" ht="24"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0</v>
      </c>
      <c r="E706" s="141"/>
      <c r="F706" s="195" t="str">
        <f t="shared" si="167"/>
        <v>-</v>
      </c>
    </row>
    <row r="707" ht="12.75" customHeight="1" spans="1:6">
      <c r="A707" s="110">
        <v>63822</v>
      </c>
      <c r="B707" s="197" t="s">
        <v>1400</v>
      </c>
      <c r="C707" s="233" t="s">
        <v>1401</v>
      </c>
      <c r="D707" s="141">
        <v>0</v>
      </c>
      <c r="E707" s="141"/>
      <c r="F707" s="195" t="str">
        <f t="shared" si="167"/>
        <v>-</v>
      </c>
    </row>
    <row r="708" ht="24" spans="1:6">
      <c r="A708" s="110" t="s">
        <v>1402</v>
      </c>
      <c r="B708" s="197" t="s">
        <v>1403</v>
      </c>
      <c r="C708" s="233" t="s">
        <v>1402</v>
      </c>
      <c r="D708" s="141">
        <v>0</v>
      </c>
      <c r="E708" s="141"/>
      <c r="F708" s="195" t="str">
        <f t="shared" si="167"/>
        <v>-</v>
      </c>
    </row>
    <row r="709" ht="24" spans="1:6">
      <c r="A709" s="110" t="s">
        <v>1404</v>
      </c>
      <c r="B709" s="197" t="s">
        <v>1405</v>
      </c>
      <c r="C709" s="233" t="s">
        <v>1404</v>
      </c>
      <c r="D709" s="141">
        <v>0</v>
      </c>
      <c r="E709" s="141"/>
      <c r="F709" s="195" t="str">
        <f t="shared" si="167"/>
        <v>-</v>
      </c>
    </row>
    <row r="710" ht="12.75" customHeight="1" spans="1:6">
      <c r="A710" s="110">
        <v>64191</v>
      </c>
      <c r="B710" s="111" t="s">
        <v>1406</v>
      </c>
      <c r="C710" s="233" t="s">
        <v>1407</v>
      </c>
      <c r="D710" s="141">
        <v>0</v>
      </c>
      <c r="E710" s="141"/>
      <c r="F710" s="195" t="str">
        <f t="shared" si="167"/>
        <v>-</v>
      </c>
    </row>
    <row r="711" ht="12.75" customHeight="1" spans="1:6">
      <c r="A711" s="110" t="s">
        <v>1408</v>
      </c>
      <c r="B711" s="111" t="s">
        <v>1409</v>
      </c>
      <c r="C711" s="233" t="s">
        <v>1408</v>
      </c>
      <c r="D711" s="141"/>
      <c r="E711" s="141"/>
      <c r="F711" s="195" t="str">
        <f t="shared" si="167"/>
        <v>-</v>
      </c>
    </row>
    <row r="712" ht="12.75" customHeight="1" spans="1:6">
      <c r="A712" s="110" t="s">
        <v>1410</v>
      </c>
      <c r="B712" s="111" t="s">
        <v>1411</v>
      </c>
      <c r="C712" s="233" t="s">
        <v>1410</v>
      </c>
      <c r="D712" s="141"/>
      <c r="E712" s="141"/>
      <c r="F712" s="195" t="str">
        <f t="shared" si="167"/>
        <v>-</v>
      </c>
    </row>
    <row r="713" ht="24" spans="1:6">
      <c r="A713" s="110" t="s">
        <v>1412</v>
      </c>
      <c r="B713" s="111" t="s">
        <v>1413</v>
      </c>
      <c r="C713" s="233" t="s">
        <v>1412</v>
      </c>
      <c r="D713" s="141"/>
      <c r="E713" s="141"/>
      <c r="F713" s="195" t="str">
        <f t="shared" si="167"/>
        <v>-</v>
      </c>
    </row>
    <row r="714" ht="12.75" spans="1:6">
      <c r="A714" s="110" t="s">
        <v>1414</v>
      </c>
      <c r="B714" s="111" t="s">
        <v>1415</v>
      </c>
      <c r="C714" s="233" t="s">
        <v>1414</v>
      </c>
      <c r="D714" s="141"/>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4" spans="1:6">
      <c r="A720" s="110">
        <v>64376</v>
      </c>
      <c r="B720" s="197" t="s">
        <v>1426</v>
      </c>
      <c r="C720" s="233" t="s">
        <v>1427</v>
      </c>
      <c r="D720" s="141">
        <v>0</v>
      </c>
      <c r="E720" s="141"/>
      <c r="F720" s="195" t="str">
        <f t="shared" si="167"/>
        <v>-</v>
      </c>
    </row>
    <row r="721" ht="12.75" spans="1:6">
      <c r="A721" s="110">
        <v>64377</v>
      </c>
      <c r="B721" s="111" t="s">
        <v>1428</v>
      </c>
      <c r="C721" s="233" t="s">
        <v>1429</v>
      </c>
      <c r="D721" s="141">
        <v>0</v>
      </c>
      <c r="E721" s="141"/>
      <c r="F721" s="195" t="str">
        <f t="shared" si="167"/>
        <v>-</v>
      </c>
    </row>
    <row r="722" ht="12.75" spans="1:6">
      <c r="A722" s="110" t="s">
        <v>1430</v>
      </c>
      <c r="B722" s="111" t="s">
        <v>1431</v>
      </c>
      <c r="C722" s="233" t="s">
        <v>1430</v>
      </c>
      <c r="D722" s="141"/>
      <c r="E722" s="141"/>
      <c r="F722" s="195" t="str">
        <f t="shared" si="167"/>
        <v>-</v>
      </c>
    </row>
    <row r="723" ht="12.75" spans="1:6">
      <c r="A723" s="110" t="s">
        <v>1432</v>
      </c>
      <c r="B723" s="111" t="s">
        <v>1433</v>
      </c>
      <c r="C723" s="233" t="s">
        <v>1432</v>
      </c>
      <c r="D723" s="141"/>
      <c r="E723" s="141"/>
      <c r="F723" s="195" t="str">
        <f t="shared" si="167"/>
        <v>-</v>
      </c>
    </row>
    <row r="724" ht="12.75" customHeight="1" spans="1:6">
      <c r="A724" s="110">
        <v>65264</v>
      </c>
      <c r="B724" s="111" t="s">
        <v>1434</v>
      </c>
      <c r="C724" s="233" t="s">
        <v>1435</v>
      </c>
      <c r="D724" s="141">
        <v>369572.52</v>
      </c>
      <c r="E724" s="141">
        <v>421685.99</v>
      </c>
      <c r="F724" s="195">
        <f t="shared" si="167"/>
        <v>114.101013246331</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4" spans="1:6">
      <c r="A727" s="110">
        <v>66341</v>
      </c>
      <c r="B727" s="111" t="s">
        <v>1440</v>
      </c>
      <c r="C727" s="233">
        <v>66341</v>
      </c>
      <c r="D727" s="141">
        <v>0</v>
      </c>
      <c r="E727" s="141"/>
      <c r="F727" s="195" t="str">
        <f t="shared" si="167"/>
        <v>-</v>
      </c>
    </row>
    <row r="728" ht="24" spans="1:6">
      <c r="A728" s="110">
        <v>66342</v>
      </c>
      <c r="B728" s="111" t="s">
        <v>1441</v>
      </c>
      <c r="C728" s="233">
        <v>66342</v>
      </c>
      <c r="D728" s="141">
        <v>0</v>
      </c>
      <c r="E728" s="141"/>
      <c r="F728" s="195" t="str">
        <f t="shared" si="167"/>
        <v>-</v>
      </c>
    </row>
    <row r="729" ht="24" spans="1:6">
      <c r="A729" s="110">
        <v>66343</v>
      </c>
      <c r="B729" s="111" t="s">
        <v>1442</v>
      </c>
      <c r="C729" s="233">
        <v>66343</v>
      </c>
      <c r="D729" s="141">
        <v>0</v>
      </c>
      <c r="E729" s="141"/>
      <c r="F729" s="195" t="str">
        <f t="shared" si="167"/>
        <v>-</v>
      </c>
    </row>
    <row r="730" ht="24" spans="1:6">
      <c r="A730" s="110">
        <v>66344</v>
      </c>
      <c r="B730" s="111" t="s">
        <v>1443</v>
      </c>
      <c r="C730" s="233">
        <v>66344</v>
      </c>
      <c r="D730" s="141"/>
      <c r="E730" s="141"/>
      <c r="F730" s="195" t="str">
        <f t="shared" si="167"/>
        <v>-</v>
      </c>
    </row>
    <row r="731" ht="24" spans="1:6">
      <c r="A731" s="110">
        <v>66345</v>
      </c>
      <c r="B731" s="111" t="s">
        <v>1444</v>
      </c>
      <c r="C731" s="233">
        <v>66345</v>
      </c>
      <c r="D731" s="141"/>
      <c r="E731" s="141"/>
      <c r="F731" s="195" t="str">
        <f t="shared" si="167"/>
        <v>-</v>
      </c>
    </row>
    <row r="732" ht="12.75" customHeight="1" spans="1:6">
      <c r="A732" s="110">
        <v>31214</v>
      </c>
      <c r="B732" s="111" t="s">
        <v>1445</v>
      </c>
      <c r="C732" s="233" t="s">
        <v>1446</v>
      </c>
      <c r="D732" s="141">
        <v>4200</v>
      </c>
      <c r="E732" s="141"/>
      <c r="F732" s="195">
        <f t="shared" si="167"/>
        <v>0</v>
      </c>
    </row>
    <row r="733" ht="12.75" customHeight="1" spans="1:6">
      <c r="A733" s="110">
        <v>31215</v>
      </c>
      <c r="B733" s="111" t="s">
        <v>1447</v>
      </c>
      <c r="C733" s="233" t="s">
        <v>1448</v>
      </c>
      <c r="D733" s="141">
        <v>2638.17</v>
      </c>
      <c r="E733" s="141">
        <v>1912.87</v>
      </c>
      <c r="F733" s="195">
        <f t="shared" si="167"/>
        <v>72.5074578211412</v>
      </c>
    </row>
    <row r="734" ht="12.75" customHeight="1" spans="1:6">
      <c r="A734" s="110">
        <v>32121</v>
      </c>
      <c r="B734" s="111" t="s">
        <v>1449</v>
      </c>
      <c r="C734" s="233" t="s">
        <v>1450</v>
      </c>
      <c r="D734" s="141">
        <v>46122.28</v>
      </c>
      <c r="E734" s="141">
        <v>40165.78</v>
      </c>
      <c r="F734" s="195">
        <f t="shared" si="167"/>
        <v>87.0854172863961</v>
      </c>
    </row>
    <row r="735" ht="12.75" customHeight="1" spans="1:6">
      <c r="A735" s="108" t="s">
        <v>1451</v>
      </c>
      <c r="B735" s="109" t="s">
        <v>1452</v>
      </c>
      <c r="C735" s="232" t="s">
        <v>1451</v>
      </c>
      <c r="D735" s="140">
        <v>0</v>
      </c>
      <c r="E735" s="140"/>
      <c r="F735" s="163" t="str">
        <f t="shared" si="167"/>
        <v>-</v>
      </c>
    </row>
    <row r="736" ht="12.75" customHeight="1" spans="1:6">
      <c r="A736" s="108" t="s">
        <v>1453</v>
      </c>
      <c r="B736" s="109" t="s">
        <v>1454</v>
      </c>
      <c r="C736" s="232" t="s">
        <v>1453</v>
      </c>
      <c r="D736" s="140">
        <v>0</v>
      </c>
      <c r="E736" s="140"/>
      <c r="F736" s="163" t="str">
        <f t="shared" si="167"/>
        <v>-</v>
      </c>
    </row>
    <row r="737" ht="12.75" customHeight="1" spans="1:6">
      <c r="A737" s="108" t="s">
        <v>1455</v>
      </c>
      <c r="B737" s="109" t="s">
        <v>1456</v>
      </c>
      <c r="C737" s="232" t="s">
        <v>1455</v>
      </c>
      <c r="D737" s="140">
        <v>0</v>
      </c>
      <c r="E737" s="140"/>
      <c r="F737" s="163" t="str">
        <f t="shared" si="167"/>
        <v>-</v>
      </c>
    </row>
    <row r="738" ht="12.75" customHeight="1" spans="1:6">
      <c r="A738" s="108" t="s">
        <v>1457</v>
      </c>
      <c r="B738" s="109" t="s">
        <v>1458</v>
      </c>
      <c r="C738" s="232" t="s">
        <v>1457</v>
      </c>
      <c r="D738" s="140">
        <v>4401.9</v>
      </c>
      <c r="E738" s="140">
        <v>3256.7</v>
      </c>
      <c r="F738" s="163">
        <f t="shared" si="167"/>
        <v>73.9839614711829</v>
      </c>
    </row>
    <row r="739" ht="12.75" customHeight="1" spans="1:6">
      <c r="A739" s="110" t="s">
        <v>1459</v>
      </c>
      <c r="B739" s="111" t="s">
        <v>1460</v>
      </c>
      <c r="C739" s="233" t="s">
        <v>1459</v>
      </c>
      <c r="D739" s="141">
        <v>0</v>
      </c>
      <c r="E739" s="141"/>
      <c r="F739" s="195" t="str">
        <f t="shared" si="167"/>
        <v>-</v>
      </c>
    </row>
    <row r="740" ht="12.75" customHeight="1" spans="1:6">
      <c r="A740" s="110" t="s">
        <v>1461</v>
      </c>
      <c r="B740" s="111" t="s">
        <v>1462</v>
      </c>
      <c r="C740" s="233" t="s">
        <v>1461</v>
      </c>
      <c r="D740" s="141">
        <v>0</v>
      </c>
      <c r="E740" s="141"/>
      <c r="F740" s="195" t="str">
        <f t="shared" si="167"/>
        <v>-</v>
      </c>
    </row>
    <row r="741" ht="12.75" customHeight="1" spans="1:6">
      <c r="A741" s="110">
        <v>32911</v>
      </c>
      <c r="B741" s="111" t="s">
        <v>1463</v>
      </c>
      <c r="C741" s="233" t="s">
        <v>1464</v>
      </c>
      <c r="D741" s="141">
        <v>0</v>
      </c>
      <c r="E741" s="141"/>
      <c r="F741" s="195" t="str">
        <f t="shared" ref="F741:F1006" si="169">IF(D741&lt;&gt;0,IF(E741/D741&gt;=100,"&gt;&gt;100",E741/D741*100),"-")</f>
        <v>-</v>
      </c>
    </row>
    <row r="742" ht="12.75" customHeight="1" spans="1:6">
      <c r="A742" s="110" t="s">
        <v>1465</v>
      </c>
      <c r="B742" s="111" t="s">
        <v>1466</v>
      </c>
      <c r="C742" s="233" t="s">
        <v>1465</v>
      </c>
      <c r="D742" s="141">
        <v>0</v>
      </c>
      <c r="E742" s="141"/>
      <c r="F742" s="195" t="str">
        <f t="shared" si="169"/>
        <v>-</v>
      </c>
    </row>
    <row r="743" ht="12.75" customHeight="1" spans="1:6">
      <c r="A743" s="110" t="s">
        <v>1467</v>
      </c>
      <c r="B743" s="111" t="s">
        <v>1468</v>
      </c>
      <c r="C743" s="233" t="s">
        <v>1467</v>
      </c>
      <c r="D743" s="141"/>
      <c r="E743" s="141"/>
      <c r="F743" s="195" t="str">
        <f t="shared" ref="F743:F744" si="170">IF(D743&lt;&gt;0,IF(E743/D743&gt;=100,"&gt;&gt;100",E743/D743*100),"-")</f>
        <v>-</v>
      </c>
    </row>
    <row r="744" ht="12.75" customHeight="1" spans="1:6">
      <c r="A744" s="110" t="s">
        <v>1469</v>
      </c>
      <c r="B744" s="111" t="s">
        <v>1470</v>
      </c>
      <c r="C744" s="233" t="s">
        <v>1469</v>
      </c>
      <c r="D744" s="141"/>
      <c r="E744" s="141"/>
      <c r="F744" s="195" t="str">
        <f t="shared" si="170"/>
        <v>-</v>
      </c>
    </row>
    <row r="745" ht="12.75" customHeight="1" spans="1:6">
      <c r="A745" s="110">
        <v>34111</v>
      </c>
      <c r="B745" s="111" t="s">
        <v>1471</v>
      </c>
      <c r="C745" s="233" t="s">
        <v>1472</v>
      </c>
      <c r="D745" s="141">
        <v>0</v>
      </c>
      <c r="E745" s="141"/>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24" spans="1:6">
      <c r="A759" s="108">
        <v>34224</v>
      </c>
      <c r="B759" s="109" t="s">
        <v>1499</v>
      </c>
      <c r="C759" s="232" t="s">
        <v>1500</v>
      </c>
      <c r="D759" s="140">
        <v>0</v>
      </c>
      <c r="E759" s="140"/>
      <c r="F759" s="163" t="str">
        <f t="shared" si="169"/>
        <v>-</v>
      </c>
    </row>
    <row r="760" ht="24" spans="1:6">
      <c r="A760" s="108">
        <v>34233</v>
      </c>
      <c r="B760" s="109" t="s">
        <v>1501</v>
      </c>
      <c r="C760" s="232" t="s">
        <v>1502</v>
      </c>
      <c r="D760" s="140">
        <v>0</v>
      </c>
      <c r="E760" s="140"/>
      <c r="F760" s="163" t="str">
        <f t="shared" si="169"/>
        <v>-</v>
      </c>
    </row>
    <row r="761" ht="24" spans="1:6">
      <c r="A761" s="108">
        <v>34234</v>
      </c>
      <c r="B761" s="162" t="s">
        <v>1503</v>
      </c>
      <c r="C761" s="232" t="s">
        <v>1504</v>
      </c>
      <c r="D761" s="140">
        <v>0</v>
      </c>
      <c r="E761" s="140"/>
      <c r="F761" s="163" t="str">
        <f t="shared" si="169"/>
        <v>-</v>
      </c>
    </row>
    <row r="762" ht="24"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4"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4" spans="1:6">
      <c r="A774" s="110">
        <v>34286</v>
      </c>
      <c r="B774" s="197" t="s">
        <v>1529</v>
      </c>
      <c r="C774" s="233" t="s">
        <v>1530</v>
      </c>
      <c r="D774" s="141">
        <v>0</v>
      </c>
      <c r="E774" s="141"/>
      <c r="F774" s="195" t="str">
        <f t="shared" si="169"/>
        <v>-</v>
      </c>
    </row>
    <row r="775" ht="12.75"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2.75"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24" spans="1:6">
      <c r="A791" s="110">
        <v>36328</v>
      </c>
      <c r="B791" s="111" t="s">
        <v>1563</v>
      </c>
      <c r="C791" s="233" t="s">
        <v>1564</v>
      </c>
      <c r="D791" s="141">
        <v>0</v>
      </c>
      <c r="E791" s="141"/>
      <c r="F791" s="195" t="str">
        <f t="shared" si="169"/>
        <v>-</v>
      </c>
    </row>
    <row r="792" ht="12.75"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4" spans="1:6">
      <c r="A797" s="110" t="s">
        <v>1575</v>
      </c>
      <c r="B797" s="197" t="s">
        <v>1576</v>
      </c>
      <c r="C797" s="233" t="s">
        <v>1575</v>
      </c>
      <c r="D797" s="141">
        <v>0</v>
      </c>
      <c r="E797" s="141"/>
      <c r="F797" s="195" t="str">
        <f t="shared" si="169"/>
        <v>-</v>
      </c>
    </row>
    <row r="798" ht="12.75"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24"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24" spans="1:6">
      <c r="A803" s="108" t="s">
        <v>1587</v>
      </c>
      <c r="B803" s="162" t="s">
        <v>1588</v>
      </c>
      <c r="C803" s="232" t="s">
        <v>1587</v>
      </c>
      <c r="D803" s="140">
        <v>0</v>
      </c>
      <c r="E803" s="140"/>
      <c r="F803" s="163" t="str">
        <f t="shared" si="169"/>
        <v>-</v>
      </c>
    </row>
    <row r="804" ht="24" spans="1:6">
      <c r="A804" s="110" t="s">
        <v>1589</v>
      </c>
      <c r="B804" s="197" t="s">
        <v>1590</v>
      </c>
      <c r="C804" s="233" t="s">
        <v>1589</v>
      </c>
      <c r="D804" s="141">
        <v>0</v>
      </c>
      <c r="E804" s="141"/>
      <c r="F804" s="195" t="str">
        <f t="shared" si="169"/>
        <v>-</v>
      </c>
    </row>
    <row r="805" ht="24" spans="1:6">
      <c r="A805" s="110" t="s">
        <v>1591</v>
      </c>
      <c r="B805" s="197" t="s">
        <v>1592</v>
      </c>
      <c r="C805" s="233" t="s">
        <v>1591</v>
      </c>
      <c r="D805" s="141">
        <v>0</v>
      </c>
      <c r="E805" s="141"/>
      <c r="F805" s="195" t="str">
        <f t="shared" si="169"/>
        <v>-</v>
      </c>
    </row>
    <row r="806" ht="24" spans="1:6">
      <c r="A806" s="110">
        <v>36511</v>
      </c>
      <c r="B806" s="197" t="s">
        <v>1593</v>
      </c>
      <c r="C806" s="233">
        <v>36511</v>
      </c>
      <c r="D806" s="141"/>
      <c r="E806" s="141"/>
      <c r="F806" s="195" t="str">
        <f t="shared" ref="F806:F814" si="171">IF(D806&lt;&gt;0,IF(E806/D806&gt;=100,"&gt;&gt;100",E806/D806*100),"-")</f>
        <v>-</v>
      </c>
    </row>
    <row r="807" ht="12.75" spans="1:6">
      <c r="A807" s="110" t="s">
        <v>1594</v>
      </c>
      <c r="B807" s="197" t="s">
        <v>1595</v>
      </c>
      <c r="C807" s="233" t="s">
        <v>1594</v>
      </c>
      <c r="D807" s="141"/>
      <c r="E807" s="141"/>
      <c r="F807" s="195" t="str">
        <f t="shared" si="171"/>
        <v>-</v>
      </c>
    </row>
    <row r="808" ht="24" spans="1:6">
      <c r="A808" s="110" t="s">
        <v>1596</v>
      </c>
      <c r="B808" s="197" t="s">
        <v>1597</v>
      </c>
      <c r="C808" s="233" t="s">
        <v>1596</v>
      </c>
      <c r="D808" s="141"/>
      <c r="E808" s="141"/>
      <c r="F808" s="195" t="str">
        <f t="shared" si="171"/>
        <v>-</v>
      </c>
    </row>
    <row r="809" ht="24" spans="1:6">
      <c r="A809" s="110" t="s">
        <v>1598</v>
      </c>
      <c r="B809" s="197" t="s">
        <v>1599</v>
      </c>
      <c r="C809" s="233" t="s">
        <v>1598</v>
      </c>
      <c r="D809" s="141"/>
      <c r="E809" s="141"/>
      <c r="F809" s="195" t="str">
        <f t="shared" si="171"/>
        <v>-</v>
      </c>
    </row>
    <row r="810" ht="24" spans="1:6">
      <c r="A810" s="110" t="s">
        <v>1600</v>
      </c>
      <c r="B810" s="197" t="s">
        <v>1601</v>
      </c>
      <c r="C810" s="233" t="s">
        <v>1600</v>
      </c>
      <c r="D810" s="141"/>
      <c r="E810" s="141"/>
      <c r="F810" s="195" t="str">
        <f t="shared" si="171"/>
        <v>-</v>
      </c>
    </row>
    <row r="811" ht="24" spans="1:6">
      <c r="A811" s="110" t="s">
        <v>1602</v>
      </c>
      <c r="B811" s="197" t="s">
        <v>1603</v>
      </c>
      <c r="C811" s="233" t="s">
        <v>1602</v>
      </c>
      <c r="D811" s="141"/>
      <c r="E811" s="141"/>
      <c r="F811" s="195" t="str">
        <f t="shared" si="171"/>
        <v>-</v>
      </c>
    </row>
    <row r="812" ht="12.75" spans="1:6">
      <c r="A812" s="110" t="s">
        <v>1604</v>
      </c>
      <c r="B812" s="197" t="s">
        <v>1605</v>
      </c>
      <c r="C812" s="233" t="s">
        <v>1604</v>
      </c>
      <c r="D812" s="141"/>
      <c r="E812" s="141"/>
      <c r="F812" s="195" t="str">
        <f t="shared" si="171"/>
        <v>-</v>
      </c>
    </row>
    <row r="813" ht="12.75" spans="1:6">
      <c r="A813" s="110" t="s">
        <v>1606</v>
      </c>
      <c r="B813" s="197" t="s">
        <v>1607</v>
      </c>
      <c r="C813" s="233" t="s">
        <v>1606</v>
      </c>
      <c r="D813" s="141"/>
      <c r="E813" s="141"/>
      <c r="F813" s="195" t="str">
        <f t="shared" si="171"/>
        <v>-</v>
      </c>
    </row>
    <row r="814" ht="12.75" spans="1:6">
      <c r="A814" s="110" t="s">
        <v>1608</v>
      </c>
      <c r="B814" s="197" t="s">
        <v>1609</v>
      </c>
      <c r="C814" s="233" t="s">
        <v>1608</v>
      </c>
      <c r="D814" s="141"/>
      <c r="E814" s="141"/>
      <c r="F814" s="195" t="str">
        <f t="shared" si="171"/>
        <v>-</v>
      </c>
    </row>
    <row r="815" ht="24" spans="1:6">
      <c r="A815" s="110" t="s">
        <v>1610</v>
      </c>
      <c r="B815" s="197" t="s">
        <v>1611</v>
      </c>
      <c r="C815" s="233" t="s">
        <v>1610</v>
      </c>
      <c r="D815" s="141">
        <v>0</v>
      </c>
      <c r="E815" s="141"/>
      <c r="F815" s="195" t="str">
        <f t="shared" si="169"/>
        <v>-</v>
      </c>
    </row>
    <row r="816" ht="12.75" spans="1:6">
      <c r="A816" s="110" t="s">
        <v>1612</v>
      </c>
      <c r="B816" s="197" t="s">
        <v>1613</v>
      </c>
      <c r="C816" s="233" t="s">
        <v>1612</v>
      </c>
      <c r="D816" s="141">
        <v>0</v>
      </c>
      <c r="E816" s="141"/>
      <c r="F816" s="195" t="str">
        <f t="shared" si="169"/>
        <v>-</v>
      </c>
    </row>
    <row r="817" ht="24" spans="1:6">
      <c r="A817" s="110" t="s">
        <v>1614</v>
      </c>
      <c r="B817" s="111" t="s">
        <v>1615</v>
      </c>
      <c r="C817" s="233" t="s">
        <v>1614</v>
      </c>
      <c r="D817" s="141">
        <v>0</v>
      </c>
      <c r="E817" s="141"/>
      <c r="F817" s="195" t="str">
        <f t="shared" si="169"/>
        <v>-</v>
      </c>
    </row>
    <row r="818" ht="24" spans="1:6">
      <c r="A818" s="110" t="s">
        <v>1616</v>
      </c>
      <c r="B818" s="111" t="s">
        <v>1617</v>
      </c>
      <c r="C818" s="233" t="s">
        <v>1616</v>
      </c>
      <c r="D818" s="141">
        <v>0</v>
      </c>
      <c r="E818" s="141"/>
      <c r="F818" s="195" t="str">
        <f t="shared" si="169"/>
        <v>-</v>
      </c>
    </row>
    <row r="819" ht="24" spans="1:6">
      <c r="A819" s="110" t="s">
        <v>1618</v>
      </c>
      <c r="B819" s="111" t="s">
        <v>1619</v>
      </c>
      <c r="C819" s="233" t="s">
        <v>1618</v>
      </c>
      <c r="D819" s="141">
        <v>0</v>
      </c>
      <c r="E819" s="141"/>
      <c r="F819" s="195" t="str">
        <f t="shared" si="169"/>
        <v>-</v>
      </c>
    </row>
    <row r="820" ht="24"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4" spans="1:6">
      <c r="A824" s="110" t="s">
        <v>1628</v>
      </c>
      <c r="B824" s="111" t="s">
        <v>1629</v>
      </c>
      <c r="C824" s="233" t="s">
        <v>1628</v>
      </c>
      <c r="D824" s="141">
        <v>0</v>
      </c>
      <c r="E824" s="141"/>
      <c r="F824" s="195" t="str">
        <f t="shared" si="169"/>
        <v>-</v>
      </c>
    </row>
    <row r="825" ht="24" spans="1:6">
      <c r="A825" s="110" t="s">
        <v>1630</v>
      </c>
      <c r="B825" s="111" t="s">
        <v>1631</v>
      </c>
      <c r="C825" s="233" t="s">
        <v>1630</v>
      </c>
      <c r="D825" s="141">
        <v>0</v>
      </c>
      <c r="E825" s="141"/>
      <c r="F825" s="195" t="str">
        <f t="shared" si="169"/>
        <v>-</v>
      </c>
    </row>
    <row r="826" ht="24" spans="1:6">
      <c r="A826" s="110" t="s">
        <v>1632</v>
      </c>
      <c r="B826" s="111" t="s">
        <v>1633</v>
      </c>
      <c r="C826" s="233" t="s">
        <v>1632</v>
      </c>
      <c r="D826" s="141">
        <v>0</v>
      </c>
      <c r="E826" s="141"/>
      <c r="F826" s="195" t="str">
        <f t="shared" si="169"/>
        <v>-</v>
      </c>
    </row>
    <row r="827" ht="24" spans="1:6">
      <c r="A827" s="110" t="s">
        <v>1634</v>
      </c>
      <c r="B827" s="111" t="s">
        <v>1635</v>
      </c>
      <c r="C827" s="233" t="s">
        <v>1634</v>
      </c>
      <c r="D827" s="141">
        <v>0</v>
      </c>
      <c r="E827" s="141"/>
      <c r="F827" s="195" t="str">
        <f t="shared" si="169"/>
        <v>-</v>
      </c>
    </row>
    <row r="828" ht="24" spans="1:6">
      <c r="A828" s="110" t="s">
        <v>1636</v>
      </c>
      <c r="B828" s="111" t="s">
        <v>1637</v>
      </c>
      <c r="C828" s="233" t="s">
        <v>1636</v>
      </c>
      <c r="D828" s="141">
        <v>0</v>
      </c>
      <c r="E828" s="141"/>
      <c r="F828" s="195" t="str">
        <f t="shared" si="169"/>
        <v>-</v>
      </c>
    </row>
    <row r="829" ht="24" spans="1:6">
      <c r="A829" s="110" t="s">
        <v>1638</v>
      </c>
      <c r="B829" s="111" t="s">
        <v>1639</v>
      </c>
      <c r="C829" s="233" t="s">
        <v>1638</v>
      </c>
      <c r="D829" s="141">
        <v>0</v>
      </c>
      <c r="E829" s="141"/>
      <c r="F829" s="195" t="str">
        <f t="shared" si="169"/>
        <v>-</v>
      </c>
    </row>
    <row r="830" ht="24"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4" spans="1:6">
      <c r="A833" s="110" t="s">
        <v>1646</v>
      </c>
      <c r="B833" s="111" t="s">
        <v>1647</v>
      </c>
      <c r="C833" s="233" t="s">
        <v>1646</v>
      </c>
      <c r="D833" s="141">
        <v>0</v>
      </c>
      <c r="E833" s="141"/>
      <c r="F833" s="195" t="str">
        <f t="shared" si="169"/>
        <v>-</v>
      </c>
    </row>
    <row r="834" ht="24"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4"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4" spans="1:6">
      <c r="A870" s="108" t="s">
        <v>1719</v>
      </c>
      <c r="B870" s="109" t="s">
        <v>1720</v>
      </c>
      <c r="C870" s="232" t="s">
        <v>1719</v>
      </c>
      <c r="D870" s="140">
        <v>0</v>
      </c>
      <c r="E870" s="140"/>
      <c r="F870" s="163" t="str">
        <f t="shared" si="169"/>
        <v>-</v>
      </c>
    </row>
    <row r="871" ht="24"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4"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24" spans="1:6">
      <c r="A875" s="108">
        <v>81332</v>
      </c>
      <c r="B875" s="109" t="s">
        <v>1729</v>
      </c>
      <c r="C875" s="232" t="s">
        <v>1730</v>
      </c>
      <c r="D875" s="140">
        <v>0</v>
      </c>
      <c r="E875" s="140"/>
      <c r="F875" s="163" t="str">
        <f t="shared" si="169"/>
        <v>-</v>
      </c>
    </row>
    <row r="876" ht="24"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4" spans="1:6">
      <c r="A879" s="108">
        <v>81532</v>
      </c>
      <c r="B879" s="162" t="s">
        <v>1737</v>
      </c>
      <c r="C879" s="232" t="s">
        <v>1738</v>
      </c>
      <c r="D879" s="140">
        <v>0</v>
      </c>
      <c r="E879" s="140"/>
      <c r="F879" s="163" t="str">
        <f t="shared" si="169"/>
        <v>-</v>
      </c>
    </row>
    <row r="880" ht="24" spans="1:6">
      <c r="A880" s="108">
        <v>81542</v>
      </c>
      <c r="B880" s="162" t="s">
        <v>1739</v>
      </c>
      <c r="C880" s="232" t="s">
        <v>1740</v>
      </c>
      <c r="D880" s="140">
        <v>0</v>
      </c>
      <c r="E880" s="140"/>
      <c r="F880" s="163" t="str">
        <f t="shared" si="169"/>
        <v>-</v>
      </c>
    </row>
    <row r="881" ht="24" spans="1:6">
      <c r="A881" s="108">
        <v>81552</v>
      </c>
      <c r="B881" s="109" t="s">
        <v>1741</v>
      </c>
      <c r="C881" s="232" t="s">
        <v>1742</v>
      </c>
      <c r="D881" s="140">
        <v>0</v>
      </c>
      <c r="E881" s="140"/>
      <c r="F881" s="163" t="str">
        <f t="shared" si="169"/>
        <v>-</v>
      </c>
    </row>
    <row r="882" ht="24" spans="1:6">
      <c r="A882" s="108">
        <v>81631</v>
      </c>
      <c r="B882" s="162" t="s">
        <v>1743</v>
      </c>
      <c r="C882" s="232" t="s">
        <v>1744</v>
      </c>
      <c r="D882" s="140">
        <v>0</v>
      </c>
      <c r="E882" s="140"/>
      <c r="F882" s="163" t="str">
        <f t="shared" si="169"/>
        <v>-</v>
      </c>
    </row>
    <row r="883" ht="24"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4" spans="1:6">
      <c r="A896" s="110">
        <v>81761</v>
      </c>
      <c r="B896" s="197" t="s">
        <v>1771</v>
      </c>
      <c r="C896" s="233" t="s">
        <v>1772</v>
      </c>
      <c r="D896" s="141">
        <v>0</v>
      </c>
      <c r="E896" s="141"/>
      <c r="F896" s="195" t="str">
        <f t="shared" si="169"/>
        <v>-</v>
      </c>
    </row>
    <row r="897" ht="24" spans="1:6">
      <c r="A897" s="110">
        <v>81762</v>
      </c>
      <c r="B897" s="197" t="s">
        <v>1773</v>
      </c>
      <c r="C897" s="233" t="s">
        <v>1774</v>
      </c>
      <c r="D897" s="141">
        <v>0</v>
      </c>
      <c r="E897" s="141"/>
      <c r="F897" s="195" t="str">
        <f t="shared" si="169"/>
        <v>-</v>
      </c>
    </row>
    <row r="898" ht="12.75" spans="1:6">
      <c r="A898" s="110">
        <v>81771</v>
      </c>
      <c r="B898" s="111" t="s">
        <v>1775</v>
      </c>
      <c r="C898" s="233" t="s">
        <v>1776</v>
      </c>
      <c r="D898" s="141">
        <v>0</v>
      </c>
      <c r="E898" s="141"/>
      <c r="F898" s="195" t="str">
        <f t="shared" si="169"/>
        <v>-</v>
      </c>
    </row>
    <row r="899" ht="12.75"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24" spans="1:6">
      <c r="A909" s="110">
        <v>84242</v>
      </c>
      <c r="B909" s="111" t="s">
        <v>1797</v>
      </c>
      <c r="C909" s="233" t="s">
        <v>1798</v>
      </c>
      <c r="D909" s="141">
        <v>0</v>
      </c>
      <c r="E909" s="141"/>
      <c r="F909" s="195" t="str">
        <f t="shared" si="169"/>
        <v>-</v>
      </c>
    </row>
    <row r="910" ht="12.75"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24" spans="1:6">
      <c r="A912" s="110">
        <v>84431</v>
      </c>
      <c r="B912" s="111" t="s">
        <v>1803</v>
      </c>
      <c r="C912" s="233" t="s">
        <v>1804</v>
      </c>
      <c r="D912" s="141">
        <v>0</v>
      </c>
      <c r="E912" s="141"/>
      <c r="F912" s="195" t="str">
        <f t="shared" si="169"/>
        <v>-</v>
      </c>
    </row>
    <row r="913" ht="24" spans="1:6">
      <c r="A913" s="110">
        <v>84432</v>
      </c>
      <c r="B913" s="111" t="s">
        <v>1805</v>
      </c>
      <c r="C913" s="233" t="s">
        <v>1806</v>
      </c>
      <c r="D913" s="141">
        <v>0</v>
      </c>
      <c r="E913" s="141"/>
      <c r="F913" s="195" t="str">
        <f t="shared" si="169"/>
        <v>-</v>
      </c>
    </row>
    <row r="914" ht="24" spans="1:6">
      <c r="A914" s="110" t="s">
        <v>1807</v>
      </c>
      <c r="B914" s="111" t="s">
        <v>1808</v>
      </c>
      <c r="C914" s="233" t="s">
        <v>1807</v>
      </c>
      <c r="D914" s="141">
        <v>0</v>
      </c>
      <c r="E914" s="141"/>
      <c r="F914" s="195" t="str">
        <f t="shared" si="169"/>
        <v>-</v>
      </c>
    </row>
    <row r="915" ht="24" spans="1:6">
      <c r="A915" s="110">
        <v>84442</v>
      </c>
      <c r="B915" s="111" t="s">
        <v>1809</v>
      </c>
      <c r="C915" s="233" t="s">
        <v>1810</v>
      </c>
      <c r="D915" s="141">
        <v>0</v>
      </c>
      <c r="E915" s="141"/>
      <c r="F915" s="195" t="str">
        <f t="shared" si="169"/>
        <v>-</v>
      </c>
    </row>
    <row r="916" ht="24" spans="1:6">
      <c r="A916" s="110">
        <v>84452</v>
      </c>
      <c r="B916" s="197" t="s">
        <v>1811</v>
      </c>
      <c r="C916" s="233" t="s">
        <v>1812</v>
      </c>
      <c r="D916" s="141">
        <v>0</v>
      </c>
      <c r="E916" s="141"/>
      <c r="F916" s="195" t="str">
        <f t="shared" si="169"/>
        <v>-</v>
      </c>
    </row>
    <row r="917" ht="24"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24"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4" spans="1:6">
      <c r="A937" s="110">
        <v>84761</v>
      </c>
      <c r="B937" s="197" t="s">
        <v>1853</v>
      </c>
      <c r="C937" s="233" t="s">
        <v>1854</v>
      </c>
      <c r="D937" s="141">
        <v>0</v>
      </c>
      <c r="E937" s="141"/>
      <c r="F937" s="195" t="str">
        <f t="shared" si="169"/>
        <v>-</v>
      </c>
    </row>
    <row r="938" ht="24" spans="1:6">
      <c r="A938" s="110">
        <v>84762</v>
      </c>
      <c r="B938" s="197" t="s">
        <v>1855</v>
      </c>
      <c r="C938" s="233" t="s">
        <v>1856</v>
      </c>
      <c r="D938" s="141">
        <v>0</v>
      </c>
      <c r="E938" s="141"/>
      <c r="F938" s="195" t="str">
        <f t="shared" si="169"/>
        <v>-</v>
      </c>
    </row>
    <row r="939" ht="12.75" spans="1:6">
      <c r="A939" s="110" t="s">
        <v>1857</v>
      </c>
      <c r="B939" s="111" t="s">
        <v>1858</v>
      </c>
      <c r="C939" s="233" t="s">
        <v>1857</v>
      </c>
      <c r="D939" s="141">
        <v>0</v>
      </c>
      <c r="E939" s="141"/>
      <c r="F939" s="195" t="str">
        <f t="shared" si="169"/>
        <v>-</v>
      </c>
    </row>
    <row r="940" ht="12.75"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4"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24"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24" spans="1:6">
      <c r="A948" s="108">
        <v>51532</v>
      </c>
      <c r="B948" s="109" t="s">
        <v>1875</v>
      </c>
      <c r="C948" s="232" t="s">
        <v>1876</v>
      </c>
      <c r="D948" s="140">
        <v>0</v>
      </c>
      <c r="E948" s="140"/>
      <c r="F948" s="163" t="str">
        <f t="shared" si="169"/>
        <v>-</v>
      </c>
    </row>
    <row r="949" ht="24" spans="1:6">
      <c r="A949" s="108">
        <v>51542</v>
      </c>
      <c r="B949" s="109" t="s">
        <v>1877</v>
      </c>
      <c r="C949" s="232" t="s">
        <v>1878</v>
      </c>
      <c r="D949" s="140">
        <v>0</v>
      </c>
      <c r="E949" s="140"/>
      <c r="F949" s="163" t="str">
        <f t="shared" si="169"/>
        <v>-</v>
      </c>
    </row>
    <row r="950" ht="24" spans="1:6">
      <c r="A950" s="108">
        <v>51552</v>
      </c>
      <c r="B950" s="162" t="s">
        <v>1879</v>
      </c>
      <c r="C950" s="232" t="s">
        <v>1880</v>
      </c>
      <c r="D950" s="140">
        <v>0</v>
      </c>
      <c r="E950" s="140"/>
      <c r="F950" s="163" t="str">
        <f t="shared" si="169"/>
        <v>-</v>
      </c>
    </row>
    <row r="951" ht="24" spans="1:6">
      <c r="A951" s="108">
        <v>51631</v>
      </c>
      <c r="B951" s="109" t="s">
        <v>1881</v>
      </c>
      <c r="C951" s="232" t="s">
        <v>1882</v>
      </c>
      <c r="D951" s="140">
        <v>0</v>
      </c>
      <c r="E951" s="140"/>
      <c r="F951" s="163" t="str">
        <f t="shared" si="169"/>
        <v>-</v>
      </c>
    </row>
    <row r="952" ht="24"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4" spans="1:6">
      <c r="A965" s="108">
        <v>51761</v>
      </c>
      <c r="B965" s="111" t="s">
        <v>1909</v>
      </c>
      <c r="C965" s="232" t="s">
        <v>1910</v>
      </c>
      <c r="D965" s="140">
        <v>0</v>
      </c>
      <c r="E965" s="140"/>
      <c r="F965" s="163" t="str">
        <f t="shared" si="169"/>
        <v>-</v>
      </c>
    </row>
    <row r="966" ht="24" spans="1:6">
      <c r="A966" s="110">
        <v>51762</v>
      </c>
      <c r="B966" s="111" t="s">
        <v>1911</v>
      </c>
      <c r="C966" s="233" t="s">
        <v>1912</v>
      </c>
      <c r="D966" s="141">
        <v>0</v>
      </c>
      <c r="E966" s="141"/>
      <c r="F966" s="195" t="str">
        <f t="shared" si="169"/>
        <v>-</v>
      </c>
    </row>
    <row r="967" ht="12.75" spans="1:6">
      <c r="A967" s="110">
        <v>51771</v>
      </c>
      <c r="B967" s="111" t="s">
        <v>1913</v>
      </c>
      <c r="C967" s="233" t="s">
        <v>1914</v>
      </c>
      <c r="D967" s="141">
        <v>0</v>
      </c>
      <c r="E967" s="141"/>
      <c r="F967" s="195" t="str">
        <f t="shared" si="169"/>
        <v>-</v>
      </c>
    </row>
    <row r="968" ht="12.75" spans="1:6">
      <c r="A968" s="110">
        <v>51772</v>
      </c>
      <c r="B968" s="111" t="s">
        <v>1915</v>
      </c>
      <c r="C968" s="233" t="s">
        <v>1916</v>
      </c>
      <c r="D968" s="141">
        <v>0</v>
      </c>
      <c r="E968" s="141"/>
      <c r="F968" s="195" t="str">
        <f t="shared" si="169"/>
        <v>-</v>
      </c>
    </row>
    <row r="969" ht="24" spans="1:6">
      <c r="A969" s="110">
        <v>54132</v>
      </c>
      <c r="B969" s="111" t="s">
        <v>1917</v>
      </c>
      <c r="C969" s="233" t="s">
        <v>1918</v>
      </c>
      <c r="D969" s="141">
        <v>0</v>
      </c>
      <c r="E969" s="141"/>
      <c r="F969" s="195" t="str">
        <f t="shared" si="169"/>
        <v>-</v>
      </c>
    </row>
    <row r="970" ht="24"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24" spans="1:6">
      <c r="A972" s="108">
        <v>54162</v>
      </c>
      <c r="B972" s="111" t="s">
        <v>1923</v>
      </c>
      <c r="C972" s="232" t="s">
        <v>1924</v>
      </c>
      <c r="D972" s="140">
        <v>0</v>
      </c>
      <c r="E972" s="140"/>
      <c r="F972" s="163" t="str">
        <f t="shared" si="169"/>
        <v>-</v>
      </c>
    </row>
    <row r="973" ht="24" spans="1:6">
      <c r="A973" s="108">
        <v>54221</v>
      </c>
      <c r="B973" s="197" t="s">
        <v>1925</v>
      </c>
      <c r="C973" s="232" t="s">
        <v>1926</v>
      </c>
      <c r="D973" s="140">
        <v>0</v>
      </c>
      <c r="E973" s="140"/>
      <c r="F973" s="163" t="str">
        <f t="shared" si="169"/>
        <v>-</v>
      </c>
    </row>
    <row r="974" ht="24" spans="1:6">
      <c r="A974" s="110">
        <v>54222</v>
      </c>
      <c r="B974" s="197" t="s">
        <v>1927</v>
      </c>
      <c r="C974" s="233" t="s">
        <v>1928</v>
      </c>
      <c r="D974" s="141">
        <v>0</v>
      </c>
      <c r="E974" s="141"/>
      <c r="F974" s="195" t="str">
        <f t="shared" si="169"/>
        <v>-</v>
      </c>
    </row>
    <row r="975" ht="24" spans="1:6">
      <c r="A975" s="110" t="s">
        <v>1929</v>
      </c>
      <c r="B975" s="111" t="s">
        <v>1930</v>
      </c>
      <c r="C975" s="233" t="s">
        <v>1929</v>
      </c>
      <c r="D975" s="141">
        <v>0</v>
      </c>
      <c r="E975" s="141"/>
      <c r="F975" s="195" t="str">
        <f t="shared" si="169"/>
        <v>-</v>
      </c>
    </row>
    <row r="976" ht="24" spans="1:6">
      <c r="A976" s="110">
        <v>54232</v>
      </c>
      <c r="B976" s="197" t="s">
        <v>1931</v>
      </c>
      <c r="C976" s="233" t="s">
        <v>1932</v>
      </c>
      <c r="D976" s="141">
        <v>0</v>
      </c>
      <c r="E976" s="141"/>
      <c r="F976" s="195" t="str">
        <f t="shared" si="169"/>
        <v>-</v>
      </c>
    </row>
    <row r="977" ht="24" spans="1:6">
      <c r="A977" s="110">
        <v>54242</v>
      </c>
      <c r="B977" s="111" t="s">
        <v>1933</v>
      </c>
      <c r="C977" s="233" t="s">
        <v>1934</v>
      </c>
      <c r="D977" s="141">
        <v>0</v>
      </c>
      <c r="E977" s="141"/>
      <c r="F977" s="195" t="str">
        <f t="shared" si="169"/>
        <v>-</v>
      </c>
    </row>
    <row r="978" ht="24" spans="1:6">
      <c r="A978" s="110" t="s">
        <v>1935</v>
      </c>
      <c r="B978" s="111" t="s">
        <v>1936</v>
      </c>
      <c r="C978" s="233" t="s">
        <v>1935</v>
      </c>
      <c r="D978" s="141">
        <v>0</v>
      </c>
      <c r="E978" s="141"/>
      <c r="F978" s="195" t="str">
        <f t="shared" si="169"/>
        <v>-</v>
      </c>
    </row>
    <row r="979" ht="24" spans="1:6">
      <c r="A979" s="110">
        <v>54312</v>
      </c>
      <c r="B979" s="197" t="s">
        <v>1937</v>
      </c>
      <c r="C979" s="233" t="s">
        <v>1938</v>
      </c>
      <c r="D979" s="141">
        <v>0</v>
      </c>
      <c r="E979" s="141"/>
      <c r="F979" s="195" t="str">
        <f t="shared" si="169"/>
        <v>-</v>
      </c>
    </row>
    <row r="980" ht="24" spans="1:6">
      <c r="A980" s="110">
        <v>54431</v>
      </c>
      <c r="B980" s="111" t="s">
        <v>1939</v>
      </c>
      <c r="C980" s="233" t="s">
        <v>1940</v>
      </c>
      <c r="D980" s="141">
        <v>0</v>
      </c>
      <c r="E980" s="141"/>
      <c r="F980" s="195" t="str">
        <f t="shared" si="169"/>
        <v>-</v>
      </c>
    </row>
    <row r="981" ht="24" spans="1:6">
      <c r="A981" s="110">
        <v>54432</v>
      </c>
      <c r="B981" s="111" t="s">
        <v>1941</v>
      </c>
      <c r="C981" s="233" t="s">
        <v>1942</v>
      </c>
      <c r="D981" s="141">
        <v>0</v>
      </c>
      <c r="E981" s="141"/>
      <c r="F981" s="195" t="str">
        <f t="shared" si="169"/>
        <v>-</v>
      </c>
    </row>
    <row r="982" ht="24" spans="1:6">
      <c r="A982" s="110" t="s">
        <v>1943</v>
      </c>
      <c r="B982" s="111" t="s">
        <v>1944</v>
      </c>
      <c r="C982" s="233" t="s">
        <v>1943</v>
      </c>
      <c r="D982" s="141">
        <v>0</v>
      </c>
      <c r="E982" s="141"/>
      <c r="F982" s="195" t="str">
        <f t="shared" si="169"/>
        <v>-</v>
      </c>
    </row>
    <row r="983" ht="24" spans="1:6">
      <c r="A983" s="110">
        <v>54442</v>
      </c>
      <c r="B983" s="111" t="s">
        <v>1945</v>
      </c>
      <c r="C983" s="233" t="s">
        <v>1946</v>
      </c>
      <c r="D983" s="141">
        <v>0</v>
      </c>
      <c r="E983" s="141"/>
      <c r="F983" s="195" t="str">
        <f t="shared" si="169"/>
        <v>-</v>
      </c>
    </row>
    <row r="984" ht="24" spans="1:6">
      <c r="A984" s="110">
        <v>54452</v>
      </c>
      <c r="B984" s="111" t="s">
        <v>1947</v>
      </c>
      <c r="C984" s="233" t="s">
        <v>1948</v>
      </c>
      <c r="D984" s="141">
        <v>0</v>
      </c>
      <c r="E984" s="141"/>
      <c r="F984" s="195" t="str">
        <f t="shared" si="169"/>
        <v>-</v>
      </c>
    </row>
    <row r="985" ht="24" spans="1:6">
      <c r="A985" s="110" t="s">
        <v>1949</v>
      </c>
      <c r="B985" s="111" t="s">
        <v>1950</v>
      </c>
      <c r="C985" s="233" t="s">
        <v>1949</v>
      </c>
      <c r="D985" s="141">
        <v>0</v>
      </c>
      <c r="E985" s="141"/>
      <c r="F985" s="195" t="str">
        <f t="shared" si="169"/>
        <v>-</v>
      </c>
    </row>
    <row r="986" ht="24" spans="1:6">
      <c r="A986" s="110">
        <v>54461</v>
      </c>
      <c r="B986" s="111" t="s">
        <v>1951</v>
      </c>
      <c r="C986" s="233" t="s">
        <v>1952</v>
      </c>
      <c r="D986" s="141">
        <v>0</v>
      </c>
      <c r="E986" s="141"/>
      <c r="F986" s="195" t="str">
        <f t="shared" si="169"/>
        <v>-</v>
      </c>
    </row>
    <row r="987" ht="24" spans="1:6">
      <c r="A987" s="110">
        <v>54462</v>
      </c>
      <c r="B987" s="111" t="s">
        <v>1953</v>
      </c>
      <c r="C987" s="233" t="s">
        <v>1954</v>
      </c>
      <c r="D987" s="141">
        <v>0</v>
      </c>
      <c r="E987" s="141"/>
      <c r="F987" s="195" t="str">
        <f t="shared" si="169"/>
        <v>-</v>
      </c>
    </row>
    <row r="988" ht="12.75" spans="1:6">
      <c r="A988" s="110" t="s">
        <v>1955</v>
      </c>
      <c r="B988" s="111" t="s">
        <v>1956</v>
      </c>
      <c r="C988" s="233" t="s">
        <v>1955</v>
      </c>
      <c r="D988" s="141">
        <v>0</v>
      </c>
      <c r="E988" s="141"/>
      <c r="F988" s="195" t="str">
        <f t="shared" si="169"/>
        <v>-</v>
      </c>
    </row>
    <row r="989" ht="24" spans="1:6">
      <c r="A989" s="110">
        <v>54472</v>
      </c>
      <c r="B989" s="197" t="s">
        <v>1957</v>
      </c>
      <c r="C989" s="233" t="s">
        <v>1958</v>
      </c>
      <c r="D989" s="141">
        <v>0</v>
      </c>
      <c r="E989" s="141"/>
      <c r="F989" s="195" t="str">
        <f t="shared" si="169"/>
        <v>-</v>
      </c>
    </row>
    <row r="990" ht="24" spans="1:6">
      <c r="A990" s="110">
        <v>54482</v>
      </c>
      <c r="B990" s="197" t="s">
        <v>1959</v>
      </c>
      <c r="C990" s="233" t="s">
        <v>1960</v>
      </c>
      <c r="D990" s="141">
        <v>0</v>
      </c>
      <c r="E990" s="141"/>
      <c r="F990" s="195" t="str">
        <f t="shared" si="169"/>
        <v>-</v>
      </c>
    </row>
    <row r="991" ht="24" spans="1:6">
      <c r="A991" s="110" t="s">
        <v>1961</v>
      </c>
      <c r="B991" s="197" t="s">
        <v>1962</v>
      </c>
      <c r="C991" s="233" t="s">
        <v>1961</v>
      </c>
      <c r="D991" s="141">
        <v>0</v>
      </c>
      <c r="E991" s="141"/>
      <c r="F991" s="195" t="str">
        <f t="shared" si="169"/>
        <v>-</v>
      </c>
    </row>
    <row r="992" ht="24"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24"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24" spans="1:6">
      <c r="A1003" s="110">
        <v>54751</v>
      </c>
      <c r="B1003" s="111" t="s">
        <v>1985</v>
      </c>
      <c r="C1003" s="233" t="s">
        <v>1986</v>
      </c>
      <c r="D1003" s="141">
        <v>0</v>
      </c>
      <c r="E1003" s="141"/>
      <c r="F1003" s="195" t="str">
        <f t="shared" si="169"/>
        <v>-</v>
      </c>
    </row>
    <row r="1004" ht="24" spans="1:6">
      <c r="A1004" s="110">
        <v>54752</v>
      </c>
      <c r="B1004" s="111" t="s">
        <v>1987</v>
      </c>
      <c r="C1004" s="233" t="s">
        <v>1988</v>
      </c>
      <c r="D1004" s="141">
        <v>0</v>
      </c>
      <c r="E1004" s="141"/>
      <c r="F1004" s="195" t="str">
        <f t="shared" si="169"/>
        <v>-</v>
      </c>
    </row>
    <row r="1005" ht="24" spans="1:6">
      <c r="A1005" s="110">
        <v>54761</v>
      </c>
      <c r="B1005" s="111" t="s">
        <v>1989</v>
      </c>
      <c r="C1005" s="233" t="s">
        <v>1990</v>
      </c>
      <c r="D1005" s="141">
        <v>0</v>
      </c>
      <c r="E1005" s="141"/>
      <c r="F1005" s="195" t="str">
        <f t="shared" si="169"/>
        <v>-</v>
      </c>
    </row>
    <row r="1006" ht="24" spans="1:6">
      <c r="A1006" s="110">
        <v>54762</v>
      </c>
      <c r="B1006" s="111" t="s">
        <v>1991</v>
      </c>
      <c r="C1006" s="233" t="s">
        <v>1992</v>
      </c>
      <c r="D1006" s="141">
        <v>0</v>
      </c>
      <c r="E1006" s="141"/>
      <c r="F1006" s="195" t="str">
        <f t="shared" si="169"/>
        <v>-</v>
      </c>
    </row>
    <row r="1007" ht="24" spans="1:6">
      <c r="A1007" s="110">
        <v>54771</v>
      </c>
      <c r="B1007" s="111" t="s">
        <v>1993</v>
      </c>
      <c r="C1007" s="233" t="s">
        <v>1994</v>
      </c>
      <c r="D1007" s="141">
        <v>0</v>
      </c>
      <c r="E1007" s="141"/>
      <c r="F1007" s="195" t="str">
        <f t="shared" ref="F1007:F1009" si="172">IF(D1007&lt;&gt;0,IF(E1007/D1007&gt;=100,"&gt;&gt;100",E1007/D1007*100),"-")</f>
        <v>-</v>
      </c>
    </row>
    <row r="1008" ht="24" spans="1:6">
      <c r="A1008" s="110">
        <v>54772</v>
      </c>
      <c r="B1008" s="111" t="s">
        <v>1995</v>
      </c>
      <c r="C1008" s="233" t="s">
        <v>1996</v>
      </c>
      <c r="D1008" s="141">
        <v>0</v>
      </c>
      <c r="E1008" s="141"/>
      <c r="F1008" s="195" t="str">
        <f t="shared" si="172"/>
        <v>-</v>
      </c>
    </row>
    <row r="1009" ht="24"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36" spans="1:6">
      <c r="A1012" s="252" t="s">
        <v>2002</v>
      </c>
      <c r="B1012" s="253" t="s">
        <v>2003</v>
      </c>
      <c r="C1012" s="254" t="s">
        <v>2004</v>
      </c>
      <c r="D1012" s="255">
        <v>0</v>
      </c>
      <c r="E1012" s="255"/>
      <c r="F1012" s="195" t="str">
        <f t="shared" ref="F1012:F1019" si="173">IF(D1012&lt;&gt;0,IF(E1012/D1012&gt;=100,"&gt;&gt;100",E1012/D1012*100),"-")</f>
        <v>-</v>
      </c>
    </row>
    <row r="1013" ht="24" spans="1:6">
      <c r="A1013" s="110" t="s">
        <v>2005</v>
      </c>
      <c r="B1013" s="111" t="s">
        <v>2006</v>
      </c>
      <c r="C1013" s="233" t="s">
        <v>2005</v>
      </c>
      <c r="D1013" s="113">
        <v>0</v>
      </c>
      <c r="E1013" s="113"/>
      <c r="F1013" s="195" t="str">
        <f t="shared" si="173"/>
        <v>-</v>
      </c>
    </row>
    <row r="1014" ht="24" spans="1:6">
      <c r="A1014" s="110" t="s">
        <v>2007</v>
      </c>
      <c r="B1014" s="111" t="s">
        <v>2008</v>
      </c>
      <c r="C1014" s="233" t="s">
        <v>2007</v>
      </c>
      <c r="D1014" s="113">
        <v>0</v>
      </c>
      <c r="E1014" s="113"/>
      <c r="F1014" s="195" t="str">
        <f t="shared" si="173"/>
        <v>-</v>
      </c>
    </row>
    <row r="1015" ht="24"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4"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97" workbookViewId="0">
      <selection activeCell="E304" sqref="E304"/>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24" width="14.4285714285714" style="175" customWidth="1"/>
    <col min="25" max="16384" width="14.4285714285714"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269031.1</v>
      </c>
      <c r="E6" s="192">
        <f t="shared" si="0"/>
        <v>222154.2</v>
      </c>
      <c r="F6" s="193">
        <f t="shared" ref="F6:F298" si="1">IF(D6&gt;0,IF(E6/D6&gt;=100,"&gt;&gt;100",E6/D6*100),"-")</f>
        <v>82.5756576098452</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56030.2600000001</v>
      </c>
      <c r="E7" s="194">
        <f t="shared" si="2"/>
        <v>78111.6000000001</v>
      </c>
      <c r="F7" s="195">
        <f t="shared" si="1"/>
        <v>139.409668989578</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1000</v>
      </c>
      <c r="E8" s="194">
        <f>E9+E10-E11</f>
        <v>1000</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v>0</v>
      </c>
      <c r="E9" s="141"/>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v>1000</v>
      </c>
      <c r="E10" s="141">
        <v>1000</v>
      </c>
      <c r="F10" s="195">
        <f t="shared" si="1"/>
        <v>100</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v>0</v>
      </c>
      <c r="E11" s="141"/>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2033</v>
      </c>
      <c r="B12" s="111" t="s">
        <v>2034</v>
      </c>
      <c r="C12" s="102" t="s">
        <v>2033</v>
      </c>
      <c r="D12" s="194">
        <f t="shared" ref="D12:E12" si="3">D13+D19+D29+D35+D41+D45</f>
        <v>55030.2600000001</v>
      </c>
      <c r="E12" s="194">
        <f t="shared" si="3"/>
        <v>77111.6000000001</v>
      </c>
      <c r="F12" s="195">
        <f t="shared" si="1"/>
        <v>140.12581441556</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11181.88</v>
      </c>
      <c r="E13" s="194">
        <f t="shared" si="4"/>
        <v>11181.88</v>
      </c>
      <c r="F13" s="195">
        <f t="shared" si="1"/>
        <v>100</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v>265.44</v>
      </c>
      <c r="E14" s="141"/>
      <c r="F14" s="195">
        <f t="shared" si="1"/>
        <v>0</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v>89898.22</v>
      </c>
      <c r="E15" s="141">
        <v>90163.66</v>
      </c>
      <c r="F15" s="195">
        <f t="shared" si="1"/>
        <v>100.295267247783</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v>0</v>
      </c>
      <c r="E16" s="141"/>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v>0</v>
      </c>
      <c r="E17" s="141"/>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v>78981.78</v>
      </c>
      <c r="E18" s="141">
        <v>78981.78</v>
      </c>
      <c r="F18" s="195">
        <f t="shared" si="1"/>
        <v>100</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43848.3800000001</v>
      </c>
      <c r="E19" s="194">
        <f t="shared" si="5"/>
        <v>65929.7200000001</v>
      </c>
      <c r="F19" s="195">
        <f t="shared" si="1"/>
        <v>150.358394084342</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v>124440.77</v>
      </c>
      <c r="E20" s="141">
        <v>139234.26</v>
      </c>
      <c r="F20" s="195">
        <f t="shared" si="1"/>
        <v>111.887976906604</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v>364.84</v>
      </c>
      <c r="E21" s="141">
        <v>364.84</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v>106554.46</v>
      </c>
      <c r="E22" s="141">
        <v>119385.54</v>
      </c>
      <c r="F22" s="195">
        <f t="shared" si="1"/>
        <v>112.041804725959</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v>0</v>
      </c>
      <c r="E23" s="141"/>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v>14211.78</v>
      </c>
      <c r="E24" s="141">
        <v>19295.03</v>
      </c>
      <c r="F24" s="195">
        <f t="shared" si="1"/>
        <v>135.767862998161</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v>40536.81</v>
      </c>
      <c r="E25" s="141">
        <v>39974.69</v>
      </c>
      <c r="F25" s="195">
        <f t="shared" si="1"/>
        <v>98.6133097300947</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v>96551.4</v>
      </c>
      <c r="E26" s="141">
        <v>98110.08</v>
      </c>
      <c r="F26" s="195">
        <f t="shared" si="1"/>
        <v>101.614352562469</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v>338811.68</v>
      </c>
      <c r="E28" s="141">
        <v>350434.72</v>
      </c>
      <c r="F28" s="195">
        <f t="shared" si="1"/>
        <v>103.430531084407</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v>16893.41</v>
      </c>
      <c r="E30" s="141">
        <v>16893.41</v>
      </c>
      <c r="F30" s="195">
        <f t="shared" si="1"/>
        <v>100</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v>0</v>
      </c>
      <c r="E31" s="141"/>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v>0</v>
      </c>
      <c r="E32" s="141"/>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v>0</v>
      </c>
      <c r="E33" s="141"/>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v>16893.41</v>
      </c>
      <c r="E34" s="141">
        <v>16893.41</v>
      </c>
      <c r="F34" s="195">
        <f t="shared" si="1"/>
        <v>100</v>
      </c>
      <c r="G34" s="178"/>
      <c r="H34" s="178"/>
      <c r="I34" s="178"/>
      <c r="J34" s="178"/>
      <c r="K34" s="178"/>
      <c r="L34" s="178"/>
      <c r="M34" s="178"/>
      <c r="N34" s="178"/>
      <c r="O34" s="178"/>
      <c r="P34" s="178"/>
      <c r="Q34" s="178"/>
      <c r="R34" s="178"/>
      <c r="S34" s="178"/>
      <c r="T34" s="178"/>
      <c r="U34" s="178"/>
      <c r="V34" s="178"/>
      <c r="W34" s="178"/>
    </row>
    <row r="35" ht="24" spans="1:23">
      <c r="A35" s="196" t="s">
        <v>2065</v>
      </c>
      <c r="B35" s="111" t="s">
        <v>2066</v>
      </c>
      <c r="C35" s="102" t="s">
        <v>2065</v>
      </c>
      <c r="D35" s="194">
        <f t="shared" ref="D35:E35" si="7">SUM(D36:D39)-D40</f>
        <v>0</v>
      </c>
      <c r="E35" s="194">
        <f t="shared" si="7"/>
        <v>0</v>
      </c>
      <c r="F35" s="195" t="str">
        <f t="shared" si="1"/>
        <v>-</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v>0</v>
      </c>
      <c r="E36" s="141"/>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v>0</v>
      </c>
      <c r="E37" s="141"/>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v>0</v>
      </c>
      <c r="E38" s="141"/>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v>0</v>
      </c>
      <c r="E39" s="141"/>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v>0</v>
      </c>
      <c r="E40" s="141"/>
      <c r="F40" s="195" t="str">
        <f t="shared" si="1"/>
        <v>-</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v>0</v>
      </c>
      <c r="E42" s="141"/>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v>0</v>
      </c>
      <c r="E43" s="141"/>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v>0</v>
      </c>
      <c r="E44" s="141"/>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0</v>
      </c>
      <c r="E45" s="194">
        <f t="shared" si="9"/>
        <v>0</v>
      </c>
      <c r="F45" s="195" t="str">
        <f t="shared" si="1"/>
        <v>-</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v>0</v>
      </c>
      <c r="E46" s="141"/>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v>0</v>
      </c>
      <c r="E47" s="141"/>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v>0</v>
      </c>
      <c r="E48" s="141"/>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v>0</v>
      </c>
      <c r="E49" s="141"/>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v>0</v>
      </c>
      <c r="E50" s="141"/>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v>0</v>
      </c>
      <c r="E51" s="141"/>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v>0</v>
      </c>
      <c r="E53" s="141"/>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v>197942.96</v>
      </c>
      <c r="E54" s="141">
        <v>202363.38</v>
      </c>
      <c r="F54" s="195">
        <f t="shared" si="1"/>
        <v>102.233178689457</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v>197942.96</v>
      </c>
      <c r="E55" s="141">
        <v>202363.38</v>
      </c>
      <c r="F55" s="195">
        <f t="shared" si="1"/>
        <v>102.233178689457</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v>0</v>
      </c>
      <c r="E57" s="141"/>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v>0</v>
      </c>
      <c r="E58" s="141"/>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v>0</v>
      </c>
      <c r="E59" s="141"/>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v>0</v>
      </c>
      <c r="E60" s="141"/>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v>0</v>
      </c>
      <c r="E61" s="141"/>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v>0</v>
      </c>
      <c r="E62" s="141"/>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v>0</v>
      </c>
      <c r="E64" s="141"/>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v>0</v>
      </c>
      <c r="E65" s="141"/>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v>0</v>
      </c>
      <c r="E66" s="141"/>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v>0</v>
      </c>
      <c r="E67" s="141"/>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2122</v>
      </c>
      <c r="B68" s="111" t="s">
        <v>2123</v>
      </c>
      <c r="C68" s="102" t="s">
        <v>2122</v>
      </c>
      <c r="D68" s="141"/>
      <c r="E68" s="141"/>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213000.84</v>
      </c>
      <c r="E69" s="194">
        <f>E70+E82+E88+E119+E135+E147+E165+E171</f>
        <v>144042.6</v>
      </c>
      <c r="F69" s="195">
        <f t="shared" si="1"/>
        <v>67.6253671112283</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516.46</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516.46</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v>516.46</v>
      </c>
      <c r="E73" s="141"/>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v>0</v>
      </c>
      <c r="E74" s="141"/>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v>0</v>
      </c>
      <c r="E75" s="141"/>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c r="E77" s="141"/>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c r="E78" s="141"/>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c r="E79" s="141"/>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v>0</v>
      </c>
      <c r="E80" s="141"/>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v>0</v>
      </c>
      <c r="E81" s="141"/>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2150</v>
      </c>
      <c r="B82" s="111" t="s">
        <v>2151</v>
      </c>
      <c r="C82" s="102" t="s">
        <v>2150</v>
      </c>
      <c r="D82" s="194">
        <f>SUM(D83:D85)-D86+D87</f>
        <v>12663.58</v>
      </c>
      <c r="E82" s="194">
        <f>SUM(E83:E85)-E86+E87</f>
        <v>15645.69</v>
      </c>
      <c r="F82" s="195">
        <f t="shared" si="1"/>
        <v>123.548712133536</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v>0</v>
      </c>
      <c r="E83" s="141"/>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v>0</v>
      </c>
      <c r="E84" s="141"/>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v>0</v>
      </c>
      <c r="E85" s="141"/>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2158</v>
      </c>
      <c r="B86" s="111" t="s">
        <v>2159</v>
      </c>
      <c r="C86" s="102" t="s">
        <v>2158</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v>12663.58</v>
      </c>
      <c r="E87" s="141">
        <v>15645.69</v>
      </c>
      <c r="F87" s="195">
        <f t="shared" si="1"/>
        <v>123.548712133536</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v>0</v>
      </c>
      <c r="E90" s="141"/>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v>0</v>
      </c>
      <c r="E91" s="141"/>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v>0</v>
      </c>
      <c r="E92" s="141"/>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v>0</v>
      </c>
      <c r="E93" s="141"/>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v>0</v>
      </c>
      <c r="E94" s="141"/>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v>0</v>
      </c>
      <c r="E95" s="141"/>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v>0</v>
      </c>
      <c r="E96" s="141"/>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v>0</v>
      </c>
      <c r="E97" s="141"/>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v>0</v>
      </c>
      <c r="E98" s="141"/>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v>0</v>
      </c>
      <c r="E99" s="141"/>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v>0</v>
      </c>
      <c r="E100" s="141"/>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v>0</v>
      </c>
      <c r="E101" s="141"/>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v>0</v>
      </c>
      <c r="E102" s="141"/>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v>0</v>
      </c>
      <c r="E103" s="141"/>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v>0</v>
      </c>
      <c r="E104" s="141"/>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v>0</v>
      </c>
      <c r="E105" s="141"/>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2198</v>
      </c>
      <c r="B106" s="111" t="s">
        <v>2199</v>
      </c>
      <c r="C106" s="102" t="s">
        <v>2198</v>
      </c>
      <c r="D106" s="141">
        <v>0</v>
      </c>
      <c r="E106" s="141"/>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v>0</v>
      </c>
      <c r="E108" s="141"/>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v>0</v>
      </c>
      <c r="E109" s="141"/>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v>0</v>
      </c>
      <c r="E110" s="141"/>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v>0</v>
      </c>
      <c r="E111" s="141"/>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v>0</v>
      </c>
      <c r="E112" s="141"/>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v>0</v>
      </c>
      <c r="E113" s="141"/>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v>0</v>
      </c>
      <c r="E114" s="141"/>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v>0</v>
      </c>
      <c r="E115" s="141"/>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v>0</v>
      </c>
      <c r="E116" s="141"/>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v>0</v>
      </c>
      <c r="E117" s="141"/>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v>0</v>
      </c>
      <c r="E118" s="141"/>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v>0</v>
      </c>
      <c r="E121" s="141"/>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v>0</v>
      </c>
      <c r="E122" s="141"/>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v>0</v>
      </c>
      <c r="E123" s="141"/>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v>0</v>
      </c>
      <c r="E124" s="141"/>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2258</v>
      </c>
      <c r="B141" s="197" t="s">
        <v>1187</v>
      </c>
      <c r="C141" s="102" t="s">
        <v>2258</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57444.03</v>
      </c>
      <c r="E147" s="194">
        <f t="shared" si="24"/>
        <v>128396.91</v>
      </c>
      <c r="F147" s="195">
        <f t="shared" si="1"/>
        <v>223.516542972351</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2272</v>
      </c>
      <c r="B150" s="111" t="s">
        <v>2273</v>
      </c>
      <c r="C150" s="102" t="s">
        <v>2272</v>
      </c>
      <c r="D150" s="194">
        <f t="shared" ref="D150:E150" si="25">SUM(D151:D158)</f>
        <v>0</v>
      </c>
      <c r="E150" s="194">
        <f t="shared" si="25"/>
        <v>0</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2278</v>
      </c>
      <c r="B153" s="111" t="s">
        <v>2279</v>
      </c>
      <c r="C153" s="102" t="s">
        <v>2278</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2282</v>
      </c>
      <c r="B155" s="111" t="s">
        <v>2283</v>
      </c>
      <c r="C155" s="102" t="s">
        <v>2282</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2284</v>
      </c>
      <c r="B156" s="111" t="s">
        <v>2285</v>
      </c>
      <c r="C156" s="102" t="s">
        <v>2284</v>
      </c>
      <c r="D156" s="141">
        <v>0</v>
      </c>
      <c r="E156" s="141"/>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2286</v>
      </c>
      <c r="B157" s="111" t="s">
        <v>2287</v>
      </c>
      <c r="C157" s="102" t="s">
        <v>2286</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2288</v>
      </c>
      <c r="B158" s="111" t="s">
        <v>2289</v>
      </c>
      <c r="C158" s="102" t="s">
        <v>2288</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2292</v>
      </c>
      <c r="B160" s="197" t="s">
        <v>2293</v>
      </c>
      <c r="C160" s="102" t="s">
        <v>2292</v>
      </c>
      <c r="D160" s="141">
        <v>18936.91</v>
      </c>
      <c r="E160" s="141">
        <v>26853.79</v>
      </c>
      <c r="F160" s="195">
        <f t="shared" si="1"/>
        <v>141.806609420439</v>
      </c>
      <c r="G160" s="178"/>
      <c r="H160" s="178"/>
      <c r="I160" s="178"/>
      <c r="J160" s="178"/>
      <c r="K160" s="178"/>
      <c r="L160" s="178"/>
      <c r="M160" s="178"/>
      <c r="N160" s="178"/>
      <c r="O160" s="178"/>
      <c r="P160" s="178"/>
      <c r="Q160" s="178"/>
      <c r="R160" s="178"/>
      <c r="S160" s="178"/>
      <c r="T160" s="178"/>
      <c r="U160" s="178"/>
      <c r="V160" s="178"/>
      <c r="W160" s="178"/>
    </row>
    <row r="161" ht="24" spans="1:23">
      <c r="A161" s="110" t="s">
        <v>2294</v>
      </c>
      <c r="B161" s="111" t="s">
        <v>2295</v>
      </c>
      <c r="C161" s="102" t="s">
        <v>2294</v>
      </c>
      <c r="D161" s="141">
        <v>0</v>
      </c>
      <c r="E161" s="141"/>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2296</v>
      </c>
      <c r="B162" s="111" t="s">
        <v>2297</v>
      </c>
      <c r="C162" s="102" t="s">
        <v>2296</v>
      </c>
      <c r="D162" s="141">
        <v>38507.12</v>
      </c>
      <c r="E162" s="141">
        <v>101543.12</v>
      </c>
      <c r="F162" s="195">
        <f t="shared" si="1"/>
        <v>263.699596334392</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v>0</v>
      </c>
      <c r="E164" s="141"/>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v>0</v>
      </c>
      <c r="E167" s="141"/>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1303</v>
      </c>
      <c r="B171" s="111" t="s">
        <v>2314</v>
      </c>
      <c r="C171" s="102" t="s">
        <v>1303</v>
      </c>
      <c r="D171" s="194">
        <f t="shared" ref="D171:E171" si="27">SUM(D172:D174)</f>
        <v>142376.77</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v>0</v>
      </c>
      <c r="E172" s="141"/>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v>0</v>
      </c>
      <c r="E173" s="141"/>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2319</v>
      </c>
      <c r="B174" s="111" t="s">
        <v>2320</v>
      </c>
      <c r="C174" s="102" t="s">
        <v>2319</v>
      </c>
      <c r="D174" s="141">
        <v>142376.77</v>
      </c>
      <c r="E174" s="141"/>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2321</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2322</v>
      </c>
      <c r="C176" s="102" t="s">
        <v>2323</v>
      </c>
      <c r="D176" s="194">
        <f>D177+D251</f>
        <v>269031.1</v>
      </c>
      <c r="E176" s="194">
        <f>E177+E251</f>
        <v>222154.2</v>
      </c>
      <c r="F176" s="195">
        <f t="shared" si="1"/>
        <v>82.5756576098451</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D178+D197+D203+D219+D247+D248</f>
        <v>173702.09</v>
      </c>
      <c r="E177" s="194">
        <f>E178+E197+E203+E219+E247+E248</f>
        <v>263095.47</v>
      </c>
      <c r="F177" s="195">
        <f t="shared" si="1"/>
        <v>151.463617967982</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94">
        <f>SUM(D179:D181)+D185+D186+SUM(D194:D196)</f>
        <v>173702.09</v>
      </c>
      <c r="E178" s="194">
        <f>SUM(E179:E181)+E185+E186+SUM(E194:E196)</f>
        <v>263095.47</v>
      </c>
      <c r="F178" s="195">
        <f t="shared" si="1"/>
        <v>151.463617967982</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v>158690.25</v>
      </c>
      <c r="E179" s="141">
        <v>232972.51</v>
      </c>
      <c r="F179" s="195">
        <f t="shared" si="1"/>
        <v>146.809592901895</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41">
        <v>14652.7</v>
      </c>
      <c r="E180" s="141">
        <v>30122.96</v>
      </c>
      <c r="F180" s="195">
        <f t="shared" si="1"/>
        <v>205.579586014864</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94">
        <f t="shared" ref="D181:E181" si="28">SUM(D182:D184)</f>
        <v>359.14</v>
      </c>
      <c r="E181" s="194">
        <f t="shared" si="28"/>
        <v>0</v>
      </c>
      <c r="F181" s="195">
        <f t="shared" si="1"/>
        <v>0</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v>0</v>
      </c>
      <c r="E182" s="141"/>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v>0</v>
      </c>
      <c r="E183" s="141"/>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v>359.14</v>
      </c>
      <c r="E184" s="141"/>
      <c r="F184" s="195">
        <f t="shared" si="1"/>
        <v>0</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2340</v>
      </c>
      <c r="B185" s="111" t="s">
        <v>2341</v>
      </c>
      <c r="C185" s="102" t="s">
        <v>2340</v>
      </c>
      <c r="D185" s="141">
        <v>0</v>
      </c>
      <c r="E185" s="141"/>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2342</v>
      </c>
      <c r="B186" s="111" t="s">
        <v>2343</v>
      </c>
      <c r="C186" s="102" t="s">
        <v>2342</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2344</v>
      </c>
      <c r="B187" s="111" t="s">
        <v>2345</v>
      </c>
      <c r="C187" s="102" t="s">
        <v>2344</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2346</v>
      </c>
      <c r="B188" s="111" t="s">
        <v>2347</v>
      </c>
      <c r="C188" s="102" t="s">
        <v>2346</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2348</v>
      </c>
      <c r="B189" s="111" t="s">
        <v>2349</v>
      </c>
      <c r="C189" s="102" t="s">
        <v>2348</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2350</v>
      </c>
      <c r="B190" s="111" t="s">
        <v>2351</v>
      </c>
      <c r="C190" s="102" t="s">
        <v>2350</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2352</v>
      </c>
      <c r="B191" s="111" t="s">
        <v>2353</v>
      </c>
      <c r="C191" s="102" t="s">
        <v>2352</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2354</v>
      </c>
      <c r="B192" s="111" t="s">
        <v>2355</v>
      </c>
      <c r="C192" s="102" t="s">
        <v>2354</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2356</v>
      </c>
      <c r="B193" s="111" t="s">
        <v>2357</v>
      </c>
      <c r="C193" s="102" t="s">
        <v>2356</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v>0</v>
      </c>
      <c r="E194" s="141"/>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v>0</v>
      </c>
      <c r="E195" s="141"/>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41">
        <v>0</v>
      </c>
      <c r="E196" s="141"/>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c r="E198" s="141"/>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c r="E199" s="141"/>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c r="E200" s="141"/>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c r="E201" s="141"/>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2374</v>
      </c>
      <c r="B202" s="111" t="s">
        <v>2375</v>
      </c>
      <c r="C202" s="102" t="s">
        <v>2374</v>
      </c>
      <c r="D202" s="141"/>
      <c r="E202" s="141"/>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2376</v>
      </c>
      <c r="B203" s="111" t="s">
        <v>2377</v>
      </c>
      <c r="C203" s="102" t="s">
        <v>2376</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2378</v>
      </c>
      <c r="C204" s="102" t="s">
        <v>2379</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v>0</v>
      </c>
      <c r="E205" s="141"/>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v>0</v>
      </c>
      <c r="E206" s="141"/>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v>0</v>
      </c>
      <c r="E207" s="141"/>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v>0</v>
      </c>
      <c r="E208" s="141"/>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v>0</v>
      </c>
      <c r="E209" s="141"/>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2390</v>
      </c>
      <c r="B210" s="111" t="s">
        <v>2391</v>
      </c>
      <c r="C210" s="102" t="s">
        <v>2390</v>
      </c>
      <c r="D210" s="141">
        <v>0</v>
      </c>
      <c r="E210" s="141"/>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2392</v>
      </c>
      <c r="C211" s="102" t="s">
        <v>2393</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2394</v>
      </c>
      <c r="B212" s="111" t="s">
        <v>2381</v>
      </c>
      <c r="C212" s="102" t="s">
        <v>2394</v>
      </c>
      <c r="D212" s="141">
        <v>0</v>
      </c>
      <c r="E212" s="141"/>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2395</v>
      </c>
      <c r="B213" s="111" t="s">
        <v>2383</v>
      </c>
      <c r="C213" s="102" t="s">
        <v>2395</v>
      </c>
      <c r="D213" s="141">
        <v>0</v>
      </c>
      <c r="E213" s="141"/>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2396</v>
      </c>
      <c r="B214" s="111" t="s">
        <v>2385</v>
      </c>
      <c r="C214" s="102" t="s">
        <v>2396</v>
      </c>
      <c r="D214" s="141">
        <v>0</v>
      </c>
      <c r="E214" s="141"/>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2397</v>
      </c>
      <c r="B215" s="111" t="s">
        <v>2387</v>
      </c>
      <c r="C215" s="102" t="s">
        <v>2397</v>
      </c>
      <c r="D215" s="141">
        <v>0</v>
      </c>
      <c r="E215" s="141"/>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2398</v>
      </c>
      <c r="B216" s="111" t="s">
        <v>2389</v>
      </c>
      <c r="C216" s="102" t="s">
        <v>2398</v>
      </c>
      <c r="D216" s="141">
        <v>0</v>
      </c>
      <c r="E216" s="141"/>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2399</v>
      </c>
      <c r="B217" s="111" t="s">
        <v>2391</v>
      </c>
      <c r="C217" s="102" t="s">
        <v>2399</v>
      </c>
      <c r="D217" s="141">
        <v>0</v>
      </c>
      <c r="E217" s="141"/>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41">
        <v>0</v>
      </c>
      <c r="E218" s="141"/>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2402</v>
      </c>
      <c r="B219" s="111" t="s">
        <v>2403</v>
      </c>
      <c r="C219" s="102" t="s">
        <v>2402</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2404</v>
      </c>
      <c r="C220" s="102" t="s">
        <v>2405</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v>0</v>
      </c>
      <c r="E221" s="141"/>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v>0</v>
      </c>
      <c r="E222" s="141"/>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v>0</v>
      </c>
      <c r="E223" s="141"/>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v>0</v>
      </c>
      <c r="E224" s="141"/>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2414</v>
      </c>
      <c r="B225" s="111" t="s">
        <v>2415</v>
      </c>
      <c r="C225" s="102" t="s">
        <v>2414</v>
      </c>
      <c r="D225" s="141">
        <v>0</v>
      </c>
      <c r="E225" s="141"/>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2416</v>
      </c>
      <c r="B226" s="111" t="s">
        <v>2417</v>
      </c>
      <c r="C226" s="102" t="s">
        <v>2416</v>
      </c>
      <c r="D226" s="141">
        <v>0</v>
      </c>
      <c r="E226" s="141"/>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2418</v>
      </c>
      <c r="B227" s="111" t="s">
        <v>2419</v>
      </c>
      <c r="C227" s="102" t="s">
        <v>2418</v>
      </c>
      <c r="D227" s="141">
        <v>0</v>
      </c>
      <c r="E227" s="141"/>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v>0</v>
      </c>
      <c r="E228" s="141"/>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v>0</v>
      </c>
      <c r="E229" s="141"/>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v>0</v>
      </c>
      <c r="E230" s="141"/>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v>0</v>
      </c>
      <c r="E231" s="141"/>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v>0</v>
      </c>
      <c r="E232" s="141"/>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v>0</v>
      </c>
      <c r="E233" s="141"/>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2432</v>
      </c>
      <c r="B234" s="111" t="s">
        <v>2433</v>
      </c>
      <c r="C234" s="102" t="s">
        <v>2432</v>
      </c>
      <c r="D234" s="141">
        <v>0</v>
      </c>
      <c r="E234" s="141"/>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2434</v>
      </c>
      <c r="B235" s="111" t="s">
        <v>2435</v>
      </c>
      <c r="C235" s="102" t="s">
        <v>2434</v>
      </c>
      <c r="D235" s="141">
        <v>0</v>
      </c>
      <c r="E235" s="141"/>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2436</v>
      </c>
      <c r="B236" s="197" t="s">
        <v>2437</v>
      </c>
      <c r="C236" s="102" t="s">
        <v>2436</v>
      </c>
      <c r="D236" s="141">
        <v>0</v>
      </c>
      <c r="E236" s="141"/>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2438</v>
      </c>
      <c r="C237" s="102" t="s">
        <v>2439</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v>0</v>
      </c>
      <c r="E238" s="141"/>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2442</v>
      </c>
      <c r="B239" s="111" t="s">
        <v>2443</v>
      </c>
      <c r="C239" s="102" t="s">
        <v>2442</v>
      </c>
      <c r="D239" s="141">
        <v>0</v>
      </c>
      <c r="E239" s="141"/>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2444</v>
      </c>
      <c r="C240" s="102" t="s">
        <v>2445</v>
      </c>
      <c r="D240" s="141">
        <v>0</v>
      </c>
      <c r="E240" s="141"/>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2446</v>
      </c>
      <c r="C241" s="102" t="s">
        <v>2447</v>
      </c>
      <c r="D241" s="141">
        <v>0</v>
      </c>
      <c r="E241" s="141"/>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2448</v>
      </c>
      <c r="C242" s="102" t="s">
        <v>2449</v>
      </c>
      <c r="D242" s="141">
        <v>0</v>
      </c>
      <c r="E242" s="141"/>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2450</v>
      </c>
      <c r="C243" s="102" t="s">
        <v>2451</v>
      </c>
      <c r="D243" s="141">
        <v>0</v>
      </c>
      <c r="E243" s="141"/>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2452</v>
      </c>
      <c r="C244" s="102" t="s">
        <v>2453</v>
      </c>
      <c r="D244" s="141">
        <v>0</v>
      </c>
      <c r="E244" s="141"/>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2454</v>
      </c>
      <c r="C245" s="102" t="s">
        <v>2455</v>
      </c>
      <c r="D245" s="141">
        <v>0</v>
      </c>
      <c r="E245" s="141"/>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2456</v>
      </c>
      <c r="C246" s="102" t="s">
        <v>2457</v>
      </c>
      <c r="D246" s="141">
        <v>0</v>
      </c>
      <c r="E246" s="141"/>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2458</v>
      </c>
      <c r="B247" s="111" t="s">
        <v>2459</v>
      </c>
      <c r="C247" s="102" t="s">
        <v>2458</v>
      </c>
      <c r="D247" s="141"/>
      <c r="E247" s="141"/>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2460</v>
      </c>
      <c r="B248" s="111" t="s">
        <v>2461</v>
      </c>
      <c r="C248" s="102" t="s">
        <v>2460</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v>0</v>
      </c>
      <c r="E249" s="141"/>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41">
        <v>0</v>
      </c>
      <c r="E250" s="141"/>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+D252+D255-D264+D274+D291</f>
        <v>95329.01</v>
      </c>
      <c r="E251" s="194">
        <f>+E252+E255-E264+E274+E291</f>
        <v>-40941.27</v>
      </c>
      <c r="F251" s="195">
        <f t="shared" si="1"/>
        <v>-42.9473357585482</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94">
        <f>D253-D254</f>
        <v>66418.18</v>
      </c>
      <c r="E252" s="194">
        <f>E253-E254</f>
        <v>78111.62</v>
      </c>
      <c r="F252" s="195">
        <f t="shared" si="1"/>
        <v>117.605782031366</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v>66418.18</v>
      </c>
      <c r="E253" s="141">
        <v>78111.62</v>
      </c>
      <c r="F253" s="195">
        <f t="shared" si="1"/>
        <v>117.605782031366</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41">
        <v>0</v>
      </c>
      <c r="E254" s="141"/>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D256-D260</f>
        <v>10145.87</v>
      </c>
      <c r="E255" s="194">
        <f>E256-E260</f>
        <v>-145894</v>
      </c>
      <c r="F255" s="195">
        <f t="shared" si="1"/>
        <v>-1437.96441310602</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2476</v>
      </c>
      <c r="B256" s="111" t="s">
        <v>2477</v>
      </c>
      <c r="C256" s="102" t="s">
        <v>2476</v>
      </c>
      <c r="D256" s="194">
        <f>SUM(D257:D259)</f>
        <v>10145.87</v>
      </c>
      <c r="E256" s="194">
        <f>SUM(E257:E259)</f>
        <v>0</v>
      </c>
      <c r="F256" s="195">
        <f t="shared" si="1"/>
        <v>0</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649</v>
      </c>
      <c r="B257" s="111" t="s">
        <v>2478</v>
      </c>
      <c r="C257" s="102" t="s">
        <v>649</v>
      </c>
      <c r="D257" s="141">
        <v>10145.87</v>
      </c>
      <c r="E257" s="141"/>
      <c r="F257" s="195">
        <f t="shared" si="1"/>
        <v>0</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849</v>
      </c>
      <c r="B258" s="111" t="s">
        <v>2479</v>
      </c>
      <c r="C258" s="102" t="s">
        <v>849</v>
      </c>
      <c r="D258" s="141">
        <v>0</v>
      </c>
      <c r="E258" s="141"/>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1284</v>
      </c>
      <c r="B259" s="111" t="s">
        <v>2480</v>
      </c>
      <c r="C259" s="102" t="s">
        <v>1284</v>
      </c>
      <c r="D259" s="141">
        <v>0</v>
      </c>
      <c r="E259" s="141"/>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2481</v>
      </c>
      <c r="B260" s="111" t="s">
        <v>2482</v>
      </c>
      <c r="C260" s="102" t="s">
        <v>2481</v>
      </c>
      <c r="D260" s="194">
        <f>SUM(D261:D263)</f>
        <v>0</v>
      </c>
      <c r="E260" s="194">
        <f>SUM(E261:E263)</f>
        <v>145894</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651</v>
      </c>
      <c r="B261" s="111" t="s">
        <v>2483</v>
      </c>
      <c r="C261" s="102" t="s">
        <v>651</v>
      </c>
      <c r="D261" s="141">
        <v>0</v>
      </c>
      <c r="E261" s="141">
        <v>145894</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851</v>
      </c>
      <c r="B262" s="111" t="s">
        <v>2484</v>
      </c>
      <c r="C262" s="102" t="s">
        <v>851</v>
      </c>
      <c r="D262" s="141">
        <v>0</v>
      </c>
      <c r="E262" s="141"/>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1286</v>
      </c>
      <c r="B263" s="111" t="s">
        <v>2485</v>
      </c>
      <c r="C263" s="102" t="s">
        <v>1286</v>
      </c>
      <c r="D263" s="141">
        <v>0</v>
      </c>
      <c r="E263" s="141"/>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2488</v>
      </c>
      <c r="B265" s="111" t="s">
        <v>2489</v>
      </c>
      <c r="C265" s="102" t="s">
        <v>2488</v>
      </c>
      <c r="D265" s="141"/>
      <c r="E265" s="141"/>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2490</v>
      </c>
      <c r="B266" s="111" t="s">
        <v>2491</v>
      </c>
      <c r="C266" s="102" t="s">
        <v>2490</v>
      </c>
      <c r="D266" s="141"/>
      <c r="E266" s="141"/>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2492</v>
      </c>
      <c r="B267" s="111" t="s">
        <v>2493</v>
      </c>
      <c r="C267" s="102" t="s">
        <v>2492</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2494</v>
      </c>
      <c r="B268" s="111" t="s">
        <v>2495</v>
      </c>
      <c r="C268" s="102" t="s">
        <v>2494</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2496</v>
      </c>
      <c r="B269" s="111" t="s">
        <v>2497</v>
      </c>
      <c r="C269" s="102" t="s">
        <v>2496</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2498</v>
      </c>
      <c r="B270" s="111" t="s">
        <v>2499</v>
      </c>
      <c r="C270" s="102" t="s">
        <v>2498</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2504</v>
      </c>
      <c r="B273" s="111" t="s">
        <v>2505</v>
      </c>
      <c r="C273" s="102" t="s">
        <v>2504</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653</v>
      </c>
      <c r="B274" s="111" t="s">
        <v>2506</v>
      </c>
      <c r="C274" s="102" t="s">
        <v>653</v>
      </c>
      <c r="D274" s="194">
        <f>SUM(D275:D277)+SUM(D286:D290)</f>
        <v>18764.96</v>
      </c>
      <c r="E274" s="194">
        <f>SUM(E275:E277)+SUM(E286:E290)</f>
        <v>26841.11</v>
      </c>
      <c r="F274" s="195">
        <f t="shared" si="1"/>
        <v>143.038461046546</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2509</v>
      </c>
      <c r="B276" s="111" t="s">
        <v>2510</v>
      </c>
      <c r="C276" s="102" t="s">
        <v>2509</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2511</v>
      </c>
      <c r="B277" s="111" t="s">
        <v>2512</v>
      </c>
      <c r="C277" s="102" t="s">
        <v>2511</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2523</v>
      </c>
      <c r="B283" s="111" t="s">
        <v>2524</v>
      </c>
      <c r="C283" s="102" t="s">
        <v>2523</v>
      </c>
      <c r="D283" s="141"/>
      <c r="E283" s="141"/>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2525</v>
      </c>
      <c r="B284" s="111" t="s">
        <v>201</v>
      </c>
      <c r="C284" s="102" t="s">
        <v>2525</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2528</v>
      </c>
      <c r="B286" s="111" t="s">
        <v>2529</v>
      </c>
      <c r="C286" s="102" t="s">
        <v>2528</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2530</v>
      </c>
      <c r="B287" s="111" t="s">
        <v>2531</v>
      </c>
      <c r="C287" s="102" t="s">
        <v>2530</v>
      </c>
      <c r="D287" s="141">
        <v>18764.96</v>
      </c>
      <c r="E287" s="141">
        <v>26841.11</v>
      </c>
      <c r="F287" s="195">
        <f t="shared" si="39"/>
        <v>143.038461046546</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2536</v>
      </c>
      <c r="B290" s="111" t="s">
        <v>2537</v>
      </c>
      <c r="C290" s="102" t="s">
        <v>2536</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853</v>
      </c>
      <c r="B291" s="111" t="s">
        <v>2538</v>
      </c>
      <c r="C291" s="102" t="s">
        <v>853</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2541</v>
      </c>
      <c r="B293" s="111" t="s">
        <v>2542</v>
      </c>
      <c r="C293" s="102" t="s">
        <v>2541</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2543</v>
      </c>
      <c r="B294" s="111" t="s">
        <v>2544</v>
      </c>
      <c r="C294" s="102" t="s">
        <v>2543</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2549</v>
      </c>
      <c r="B297" s="111" t="s">
        <v>2550</v>
      </c>
      <c r="C297" s="102" t="s">
        <v>2549</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2551</v>
      </c>
      <c r="B298" s="117" t="s">
        <v>2552</v>
      </c>
      <c r="C298" s="102" t="s">
        <v>2551</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1305</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2553</v>
      </c>
      <c r="B300" s="111" t="s">
        <v>2554</v>
      </c>
      <c r="C300" s="102" t="s">
        <v>2555</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2553</v>
      </c>
      <c r="B301" s="111" t="s">
        <v>2556</v>
      </c>
      <c r="C301" s="102" t="s">
        <v>2557</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2558</v>
      </c>
      <c r="B302" s="111" t="s">
        <v>2559</v>
      </c>
      <c r="C302" s="102" t="s">
        <v>2560</v>
      </c>
      <c r="D302" s="141">
        <v>0</v>
      </c>
      <c r="E302" s="141"/>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2558</v>
      </c>
      <c r="B303" s="111" t="s">
        <v>2561</v>
      </c>
      <c r="C303" s="102" t="s">
        <v>2562</v>
      </c>
      <c r="D303" s="141">
        <v>57444.03</v>
      </c>
      <c r="E303" s="141">
        <v>128396.91</v>
      </c>
      <c r="F303" s="195">
        <f t="shared" si="43"/>
        <v>223.516542972351</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2558</v>
      </c>
      <c r="B304" s="111" t="s">
        <v>2563</v>
      </c>
      <c r="C304" s="102" t="s">
        <v>2564</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2565</v>
      </c>
      <c r="B305" s="111" t="s">
        <v>2566</v>
      </c>
      <c r="C305" s="102" t="s">
        <v>2567</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2565</v>
      </c>
      <c r="B306" s="111" t="s">
        <v>2568</v>
      </c>
      <c r="C306" s="102" t="s">
        <v>2569</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2565</v>
      </c>
      <c r="B307" s="111" t="s">
        <v>2570</v>
      </c>
      <c r="C307" s="102" t="s">
        <v>2571</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v>12663.58</v>
      </c>
      <c r="E308" s="141">
        <v>15645.69</v>
      </c>
      <c r="F308" s="195">
        <f t="shared" si="43"/>
        <v>123.548712133536</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2574</v>
      </c>
      <c r="B309" s="111" t="s">
        <v>2575</v>
      </c>
      <c r="C309" s="102" t="s">
        <v>2574</v>
      </c>
      <c r="D309" s="141">
        <v>0</v>
      </c>
      <c r="E309" s="141"/>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2576</v>
      </c>
      <c r="B310" s="111" t="s">
        <v>2577</v>
      </c>
      <c r="C310" s="102" t="s">
        <v>2576</v>
      </c>
      <c r="D310" s="141">
        <v>0</v>
      </c>
      <c r="E310" s="141"/>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v>0</v>
      </c>
      <c r="E311" s="141"/>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2580</v>
      </c>
      <c r="B312" s="111" t="s">
        <v>2581</v>
      </c>
      <c r="C312" s="102" t="s">
        <v>2580</v>
      </c>
      <c r="D312" s="141">
        <v>0</v>
      </c>
      <c r="E312" s="141"/>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2582</v>
      </c>
      <c r="B313" s="111" t="s">
        <v>2583</v>
      </c>
      <c r="C313" s="102" t="s">
        <v>2582</v>
      </c>
      <c r="D313" s="141">
        <v>0</v>
      </c>
      <c r="E313" s="141"/>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2584</v>
      </c>
      <c r="B314" s="111" t="s">
        <v>2585</v>
      </c>
      <c r="C314" s="102" t="s">
        <v>2584</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2586</v>
      </c>
      <c r="B315" s="111" t="s">
        <v>2587</v>
      </c>
      <c r="C315" s="102" t="s">
        <v>2586</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2588</v>
      </c>
      <c r="B316" s="111" t="s">
        <v>2589</v>
      </c>
      <c r="C316" s="102" t="s">
        <v>2588</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2590</v>
      </c>
      <c r="B317" s="111" t="s">
        <v>2591</v>
      </c>
      <c r="C317" s="102" t="s">
        <v>2590</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2592</v>
      </c>
      <c r="B318" s="111" t="s">
        <v>2593</v>
      </c>
      <c r="C318" s="102" t="s">
        <v>2592</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2594</v>
      </c>
      <c r="B319" s="111" t="s">
        <v>2595</v>
      </c>
      <c r="C319" s="102" t="s">
        <v>2594</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2596</v>
      </c>
      <c r="B320" s="111" t="s">
        <v>2597</v>
      </c>
      <c r="C320" s="102" t="s">
        <v>2596</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2598</v>
      </c>
      <c r="B321" s="111" t="s">
        <v>2599</v>
      </c>
      <c r="C321" s="102" t="s">
        <v>2598</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2600</v>
      </c>
      <c r="B322" s="111" t="s">
        <v>2601</v>
      </c>
      <c r="C322" s="102" t="s">
        <v>2600</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2602</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2603</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2604</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2605</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2606</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2607</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2608</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2609</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2610</v>
      </c>
      <c r="B331" s="111" t="s">
        <v>2611</v>
      </c>
      <c r="C331" s="102" t="s">
        <v>2610</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2612</v>
      </c>
      <c r="B332" s="111" t="s">
        <v>2613</v>
      </c>
      <c r="C332" s="102" t="s">
        <v>2612</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2614</v>
      </c>
      <c r="B333" s="111" t="s">
        <v>2615</v>
      </c>
      <c r="C333" s="102" t="s">
        <v>2614</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2616</v>
      </c>
      <c r="B334" s="111" t="s">
        <v>2617</v>
      </c>
      <c r="C334" s="102" t="s">
        <v>2616</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2618</v>
      </c>
      <c r="B335" s="111" t="s">
        <v>2619</v>
      </c>
      <c r="C335" s="102" t="s">
        <v>2618</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2620</v>
      </c>
      <c r="B336" s="111" t="s">
        <v>2621</v>
      </c>
      <c r="C336" s="102" t="s">
        <v>2622</v>
      </c>
      <c r="D336" s="141">
        <v>0</v>
      </c>
      <c r="E336" s="141"/>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2620</v>
      </c>
      <c r="B337" s="111" t="s">
        <v>2623</v>
      </c>
      <c r="C337" s="102" t="s">
        <v>2624</v>
      </c>
      <c r="D337" s="141">
        <v>173702.09</v>
      </c>
      <c r="E337" s="141">
        <v>263095.47</v>
      </c>
      <c r="F337" s="195">
        <f t="shared" si="43"/>
        <v>151.463617967982</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2625</v>
      </c>
      <c r="B338" s="111" t="s">
        <v>2626</v>
      </c>
      <c r="C338" s="102" t="s">
        <v>2627</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2625</v>
      </c>
      <c r="B339" s="111" t="s">
        <v>2628</v>
      </c>
      <c r="C339" s="102" t="s">
        <v>2629</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2630</v>
      </c>
      <c r="B340" s="111" t="s">
        <v>2631</v>
      </c>
      <c r="C340" s="102" t="s">
        <v>2632</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2630</v>
      </c>
      <c r="B341" s="111" t="s">
        <v>2633</v>
      </c>
      <c r="C341" s="102" t="s">
        <v>2634</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2635</v>
      </c>
      <c r="B342" s="111" t="s">
        <v>2636</v>
      </c>
      <c r="C342" s="102" t="s">
        <v>2637</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2635</v>
      </c>
      <c r="B343" s="111" t="s">
        <v>2638</v>
      </c>
      <c r="C343" s="102" t="s">
        <v>2639</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2640</v>
      </c>
      <c r="C344" s="102" t="s">
        <v>2641</v>
      </c>
      <c r="D344" s="141">
        <v>0</v>
      </c>
      <c r="E344" s="141"/>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2642</v>
      </c>
      <c r="B345" s="197" t="s">
        <v>2643</v>
      </c>
      <c r="C345" s="102" t="s">
        <v>2642</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2644</v>
      </c>
      <c r="C346" s="102" t="s">
        <v>2645</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2646</v>
      </c>
      <c r="C347" s="102" t="s">
        <v>2647</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2005</v>
      </c>
      <c r="B348" s="197" t="s">
        <v>2006</v>
      </c>
      <c r="C348" s="102" t="s">
        <v>2005</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2648</v>
      </c>
      <c r="C349" s="102" t="s">
        <v>2649</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2650</v>
      </c>
      <c r="C350" s="102" t="s">
        <v>2651</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2652</v>
      </c>
      <c r="B351" s="197" t="s">
        <v>2653</v>
      </c>
      <c r="C351" s="102" t="s">
        <v>2652</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2654</v>
      </c>
      <c r="C352" s="102" t="s">
        <v>2655</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2656</v>
      </c>
      <c r="C353" s="102" t="s">
        <v>2657</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2007</v>
      </c>
      <c r="B354" s="197" t="s">
        <v>2008</v>
      </c>
      <c r="C354" s="102" t="s">
        <v>2007</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2009</v>
      </c>
      <c r="C355" s="102" t="s">
        <v>2010</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2011</v>
      </c>
      <c r="B356" s="197" t="s">
        <v>2012</v>
      </c>
      <c r="C356" s="102" t="s">
        <v>2011</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2658</v>
      </c>
      <c r="C357" s="102" t="s">
        <v>2659</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2660</v>
      </c>
      <c r="C358" s="102" t="s">
        <v>2661</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2016</v>
      </c>
      <c r="B359" s="197" t="s">
        <v>2017</v>
      </c>
      <c r="C359" s="102" t="s">
        <v>2016</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2662</v>
      </c>
      <c r="C360" s="102" t="s">
        <v>2663</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2018</v>
      </c>
      <c r="C361" s="102" t="s">
        <v>2019</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2664</v>
      </c>
      <c r="C362" s="102" t="s">
        <v>2665</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2666</v>
      </c>
      <c r="C363" s="102" t="s">
        <v>2667</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2668</v>
      </c>
      <c r="C364" s="102" t="s">
        <v>2669</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2670</v>
      </c>
      <c r="B365" s="197" t="s">
        <v>2671</v>
      </c>
      <c r="C365" s="102" t="s">
        <v>2670</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2672</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2673</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2674</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2675</v>
      </c>
      <c r="B369" s="197" t="s">
        <v>2676</v>
      </c>
      <c r="C369" s="102" t="s">
        <v>2675</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2677</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2678</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2679</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2680</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2681</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2682</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2683</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2684</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2685</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2686</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2687</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v>10145.87</v>
      </c>
      <c r="E381" s="141">
        <v>0</v>
      </c>
      <c r="F381" s="195">
        <f t="shared" si="44"/>
        <v>0</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v>0</v>
      </c>
      <c r="E384" s="141">
        <v>158684.8</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11" t="s">
        <v>2699</v>
      </c>
      <c r="C386" s="102" t="s">
        <v>2698</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2700</v>
      </c>
      <c r="B387" s="197" t="s">
        <v>2701</v>
      </c>
      <c r="C387" s="102" t="s">
        <v>2700</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2702</v>
      </c>
      <c r="B388" s="197" t="s">
        <v>2703</v>
      </c>
      <c r="C388" s="102" t="s">
        <v>2702</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2706</v>
      </c>
      <c r="B390" s="197" t="s">
        <v>2707</v>
      </c>
      <c r="C390" s="102" t="s">
        <v>2706</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2712</v>
      </c>
      <c r="B393" s="212" t="s">
        <v>2713</v>
      </c>
      <c r="C393" s="213" t="s">
        <v>2712</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2714</v>
      </c>
      <c r="B394" s="212" t="s">
        <v>2715</v>
      </c>
      <c r="C394" s="213" t="s">
        <v>2714</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2716</v>
      </c>
      <c r="B395" s="212" t="s">
        <v>2717</v>
      </c>
      <c r="C395" s="213" t="s">
        <v>2716</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2718</v>
      </c>
      <c r="B396" s="212" t="s">
        <v>2719</v>
      </c>
      <c r="C396" s="213" t="s">
        <v>2718</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2720</v>
      </c>
      <c r="B397" s="143" t="s">
        <v>2721</v>
      </c>
      <c r="C397" s="144" t="s">
        <v>2720</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83" workbookViewId="0">
      <selection activeCell="E117" sqref="E117"/>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26" width="14.4285714285714" style="155" customWidth="1"/>
    <col min="27" max="16384" width="14.4285714285714" style="155"/>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2724</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2027</v>
      </c>
      <c r="B6" s="162" t="s">
        <v>2725</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2732</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2755</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2766</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2779</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2780</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2785</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2854</v>
      </c>
      <c r="C74" s="103" t="s">
        <v>2096</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2855</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2856</v>
      </c>
      <c r="C76" s="103" t="s">
        <v>2100</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2857</v>
      </c>
      <c r="C77" s="103" t="s">
        <v>2102</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2858</v>
      </c>
      <c r="C78" s="103" t="s">
        <v>2104</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2859</v>
      </c>
      <c r="C79" s="103" t="s">
        <v>2106</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2860</v>
      </c>
      <c r="C80" s="103" t="s">
        <v>2108</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2861</v>
      </c>
      <c r="C81" s="103" t="s">
        <v>2110</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2862</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2863</v>
      </c>
      <c r="C83" s="103" t="s">
        <v>2114</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2864</v>
      </c>
      <c r="C84" s="103" t="s">
        <v>2116</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2865</v>
      </c>
      <c r="C85" s="103" t="s">
        <v>2118</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2866</v>
      </c>
      <c r="C86" s="103" t="s">
        <v>2120</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2867</v>
      </c>
      <c r="C87" s="103" t="s">
        <v>2122</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1659</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2368798.33</v>
      </c>
      <c r="E114" s="138">
        <f t="shared" si="22"/>
        <v>3064229.09</v>
      </c>
      <c r="F114" s="163">
        <f t="shared" si="1"/>
        <v>129.357955516627</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2368798.33</v>
      </c>
      <c r="E115" s="138">
        <f t="shared" si="23"/>
        <v>3064229.09</v>
      </c>
      <c r="F115" s="163">
        <f t="shared" si="1"/>
        <v>129.357955516627</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2368798.33</v>
      </c>
      <c r="E116" s="140">
        <v>3064229.09</v>
      </c>
      <c r="F116" s="163">
        <f t="shared" si="1"/>
        <v>129.357955516627</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1686</v>
      </c>
      <c r="C137" s="103" t="s">
        <v>2965</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2966</v>
      </c>
      <c r="B138" s="162" t="s">
        <v>2967</v>
      </c>
      <c r="C138" s="103" t="s">
        <v>2966</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2368798.33</v>
      </c>
      <c r="E141" s="167">
        <f t="shared" si="28"/>
        <v>3064229.09</v>
      </c>
      <c r="F141" s="168">
        <f t="shared" si="1"/>
        <v>129.357955516627</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 workbookViewId="0">
      <selection activeCell="E10" sqref="E10"/>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0</v>
      </c>
      <c r="E5" s="135">
        <f t="shared" si="0"/>
        <v>11623.04</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0</v>
      </c>
      <c r="E6" s="139">
        <f t="shared" si="1"/>
        <v>11623.04</v>
      </c>
      <c r="F6" s="100"/>
      <c r="G6" s="100"/>
      <c r="H6" s="100"/>
      <c r="I6" s="100"/>
      <c r="J6" s="100"/>
      <c r="K6" s="100"/>
      <c r="L6" s="100"/>
      <c r="M6" s="100"/>
      <c r="N6" s="100"/>
      <c r="O6" s="100"/>
      <c r="P6" s="100"/>
      <c r="Q6" s="100"/>
      <c r="R6" s="100"/>
      <c r="S6" s="100"/>
      <c r="T6" s="100"/>
      <c r="U6" s="100"/>
    </row>
    <row r="7" ht="12.75" spans="1:21">
      <c r="A7" s="136" t="s">
        <v>633</v>
      </c>
      <c r="B7" s="137" t="s">
        <v>2979</v>
      </c>
      <c r="C7" s="102" t="s">
        <v>2980</v>
      </c>
      <c r="D7" s="138">
        <f t="shared" ref="D7:E7" si="2">SUM(D8:D13)</f>
        <v>0</v>
      </c>
      <c r="E7" s="139">
        <f t="shared" si="2"/>
        <v>11623.04</v>
      </c>
      <c r="F7" s="100"/>
      <c r="G7" s="100"/>
      <c r="H7" s="100"/>
      <c r="I7" s="100"/>
      <c r="J7" s="100"/>
      <c r="K7" s="100"/>
      <c r="L7" s="100"/>
      <c r="M7" s="100"/>
      <c r="N7" s="100"/>
      <c r="O7" s="100"/>
      <c r="P7" s="100"/>
      <c r="Q7" s="100"/>
      <c r="R7" s="100"/>
      <c r="S7" s="100"/>
      <c r="T7" s="100"/>
      <c r="U7" s="100"/>
    </row>
    <row r="8" ht="13.5" customHeight="1" spans="1:21">
      <c r="A8" s="136" t="s">
        <v>633</v>
      </c>
      <c r="B8" s="137" t="s">
        <v>2981</v>
      </c>
      <c r="C8" s="102" t="s">
        <v>2982</v>
      </c>
      <c r="D8" s="140"/>
      <c r="E8" s="107"/>
      <c r="F8" s="100"/>
      <c r="G8" s="100"/>
      <c r="H8" s="100"/>
      <c r="I8" s="100"/>
      <c r="J8" s="100"/>
      <c r="K8" s="100"/>
      <c r="L8" s="100"/>
      <c r="M8" s="100"/>
      <c r="N8" s="100"/>
      <c r="O8" s="100"/>
      <c r="P8" s="100"/>
      <c r="Q8" s="100"/>
      <c r="R8" s="100"/>
      <c r="S8" s="100"/>
      <c r="T8" s="100"/>
      <c r="U8" s="100"/>
    </row>
    <row r="9" ht="13.5" customHeight="1" spans="1:21">
      <c r="A9" s="136" t="s">
        <v>633</v>
      </c>
      <c r="B9" s="137" t="s">
        <v>2983</v>
      </c>
      <c r="C9" s="102" t="s">
        <v>2984</v>
      </c>
      <c r="D9" s="140"/>
      <c r="E9" s="107">
        <v>11623.04</v>
      </c>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2985</v>
      </c>
      <c r="D10" s="140"/>
      <c r="E10" s="107"/>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2986</v>
      </c>
      <c r="D11" s="141"/>
      <c r="E11" s="113"/>
      <c r="F11" s="100"/>
      <c r="G11" s="100"/>
      <c r="H11" s="100"/>
      <c r="I11" s="100"/>
      <c r="J11" s="100"/>
      <c r="K11" s="100"/>
      <c r="L11" s="100"/>
      <c r="M11" s="100"/>
      <c r="N11" s="100"/>
      <c r="O11" s="100"/>
      <c r="P11" s="100"/>
      <c r="Q11" s="100"/>
      <c r="R11" s="100"/>
      <c r="S11" s="100"/>
      <c r="T11" s="100"/>
      <c r="U11" s="100"/>
    </row>
    <row r="12" ht="13.5" customHeight="1" spans="1:21">
      <c r="A12" s="136" t="s">
        <v>633</v>
      </c>
      <c r="B12" s="137" t="s">
        <v>2987</v>
      </c>
      <c r="C12" s="102" t="s">
        <v>2988</v>
      </c>
      <c r="D12" s="140"/>
      <c r="E12" s="107"/>
      <c r="F12" s="100"/>
      <c r="G12" s="100"/>
      <c r="H12" s="100"/>
      <c r="I12" s="100"/>
      <c r="J12" s="100"/>
      <c r="K12" s="100"/>
      <c r="L12" s="100"/>
      <c r="M12" s="100"/>
      <c r="N12" s="100"/>
      <c r="O12" s="100"/>
      <c r="P12" s="100"/>
      <c r="Q12" s="100"/>
      <c r="R12" s="100"/>
      <c r="S12" s="100"/>
      <c r="T12" s="100"/>
      <c r="U12" s="100"/>
    </row>
    <row r="13" ht="13.5" customHeight="1" spans="1:21">
      <c r="A13" s="136" t="s">
        <v>633</v>
      </c>
      <c r="B13" s="137" t="s">
        <v>2989</v>
      </c>
      <c r="C13" s="102" t="s">
        <v>2990</v>
      </c>
      <c r="D13" s="140"/>
      <c r="E13" s="107"/>
      <c r="F13" s="100"/>
      <c r="G13" s="100"/>
      <c r="H13" s="100"/>
      <c r="I13" s="100"/>
      <c r="J13" s="100"/>
      <c r="K13" s="100"/>
      <c r="L13" s="100"/>
      <c r="M13" s="100"/>
      <c r="N13" s="100"/>
      <c r="O13" s="100"/>
      <c r="P13" s="100"/>
      <c r="Q13" s="100"/>
      <c r="R13" s="100"/>
      <c r="S13" s="100"/>
      <c r="T13" s="100"/>
      <c r="U13" s="100"/>
    </row>
    <row r="14" ht="12.75" spans="1:21">
      <c r="A14" s="136" t="s">
        <v>633</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2993</v>
      </c>
      <c r="C15" s="102" t="s">
        <v>2994</v>
      </c>
      <c r="D15" s="140"/>
      <c r="E15" s="107"/>
      <c r="F15" s="100"/>
      <c r="G15" s="100"/>
      <c r="H15" s="100"/>
      <c r="I15" s="100"/>
      <c r="J15" s="100"/>
      <c r="K15" s="100"/>
      <c r="L15" s="100"/>
      <c r="M15" s="100"/>
      <c r="N15" s="100"/>
      <c r="O15" s="100"/>
      <c r="P15" s="100"/>
      <c r="Q15" s="100"/>
      <c r="R15" s="100"/>
      <c r="S15" s="100"/>
      <c r="T15" s="100"/>
      <c r="U15" s="100"/>
    </row>
    <row r="16" ht="24" spans="1:21">
      <c r="A16" s="136" t="s">
        <v>633</v>
      </c>
      <c r="B16" s="137" t="s">
        <v>2995</v>
      </c>
      <c r="C16" s="102" t="s">
        <v>2996</v>
      </c>
      <c r="D16" s="141"/>
      <c r="E16" s="113"/>
      <c r="F16" s="100"/>
      <c r="G16" s="100"/>
      <c r="H16" s="100"/>
      <c r="I16" s="100"/>
      <c r="J16" s="100"/>
      <c r="K16" s="100"/>
      <c r="L16" s="100"/>
      <c r="M16" s="100"/>
      <c r="N16" s="100"/>
      <c r="O16" s="100"/>
      <c r="P16" s="100"/>
      <c r="Q16" s="100"/>
      <c r="R16" s="100"/>
      <c r="S16" s="100"/>
      <c r="T16" s="100"/>
      <c r="U16" s="100"/>
    </row>
    <row r="17" ht="13.5" customHeight="1" spans="1:21">
      <c r="A17" s="136" t="s">
        <v>633</v>
      </c>
      <c r="B17" s="137" t="s">
        <v>2997</v>
      </c>
      <c r="C17" s="102" t="s">
        <v>2998</v>
      </c>
      <c r="D17" s="141"/>
      <c r="E17" s="113"/>
      <c r="F17" s="100"/>
      <c r="G17" s="100"/>
      <c r="H17" s="100"/>
      <c r="I17" s="100"/>
      <c r="J17" s="100"/>
      <c r="K17" s="100"/>
      <c r="L17" s="100"/>
      <c r="M17" s="100"/>
      <c r="N17" s="100"/>
      <c r="O17" s="100"/>
      <c r="P17" s="100"/>
      <c r="Q17" s="100"/>
      <c r="R17" s="100"/>
      <c r="S17" s="100"/>
      <c r="T17" s="100"/>
      <c r="U17" s="100"/>
    </row>
    <row r="18" ht="13.5" customHeight="1" spans="1:21">
      <c r="A18" s="136" t="s">
        <v>633</v>
      </c>
      <c r="B18" s="137" t="s">
        <v>2999</v>
      </c>
      <c r="C18" s="102" t="s">
        <v>3000</v>
      </c>
      <c r="D18" s="141"/>
      <c r="E18" s="113"/>
      <c r="F18" s="100"/>
      <c r="G18" s="100"/>
      <c r="H18" s="100"/>
      <c r="I18" s="100"/>
      <c r="J18" s="100"/>
      <c r="K18" s="100"/>
      <c r="L18" s="100"/>
      <c r="M18" s="100"/>
      <c r="N18" s="100"/>
      <c r="O18" s="100"/>
      <c r="P18" s="100"/>
      <c r="Q18" s="100"/>
      <c r="R18" s="100"/>
      <c r="S18" s="100"/>
      <c r="T18" s="100"/>
      <c r="U18" s="100"/>
    </row>
    <row r="19" ht="13.5" customHeight="1" spans="1:21">
      <c r="A19" s="136" t="s">
        <v>633</v>
      </c>
      <c r="B19" s="137" t="s">
        <v>3001</v>
      </c>
      <c r="C19" s="102" t="s">
        <v>3002</v>
      </c>
      <c r="D19" s="141"/>
      <c r="E19" s="113"/>
      <c r="F19" s="100"/>
      <c r="G19" s="100"/>
      <c r="H19" s="100"/>
      <c r="I19" s="100"/>
      <c r="J19" s="100"/>
      <c r="K19" s="100"/>
      <c r="L19" s="100"/>
      <c r="M19" s="100"/>
      <c r="N19" s="100"/>
      <c r="O19" s="100"/>
      <c r="P19" s="100"/>
      <c r="Q19" s="100"/>
      <c r="R19" s="100"/>
      <c r="S19" s="100"/>
      <c r="T19" s="100"/>
      <c r="U19" s="100"/>
    </row>
    <row r="20" ht="13.5" customHeight="1" spans="1:21">
      <c r="A20" s="136" t="s">
        <v>633</v>
      </c>
      <c r="B20" s="137" t="s">
        <v>3003</v>
      </c>
      <c r="C20" s="102" t="s">
        <v>3004</v>
      </c>
      <c r="D20" s="141"/>
      <c r="E20" s="113"/>
      <c r="F20" s="100"/>
      <c r="G20" s="100"/>
      <c r="H20" s="100"/>
      <c r="I20" s="100"/>
      <c r="J20" s="100"/>
      <c r="K20" s="100"/>
      <c r="L20" s="100"/>
      <c r="M20" s="100"/>
      <c r="N20" s="100"/>
      <c r="O20" s="100"/>
      <c r="P20" s="100"/>
      <c r="Q20" s="100"/>
      <c r="R20" s="100"/>
      <c r="S20" s="100"/>
      <c r="T20" s="100"/>
      <c r="U20" s="100"/>
    </row>
    <row r="21" ht="13.5" customHeight="1" spans="1:21">
      <c r="A21" s="136" t="s">
        <v>633</v>
      </c>
      <c r="B21" s="137" t="s">
        <v>3005</v>
      </c>
      <c r="C21" s="102" t="s">
        <v>3006</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3009</v>
      </c>
      <c r="C23" s="102" t="s">
        <v>3010</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2981</v>
      </c>
      <c r="C24" s="102" t="s">
        <v>3011</v>
      </c>
      <c r="D24" s="140"/>
      <c r="E24" s="107"/>
      <c r="F24" s="100"/>
      <c r="G24" s="100"/>
      <c r="H24" s="100"/>
      <c r="I24" s="100"/>
      <c r="J24" s="100"/>
      <c r="K24" s="100"/>
      <c r="L24" s="100"/>
      <c r="M24" s="100"/>
      <c r="N24" s="100"/>
      <c r="O24" s="100"/>
      <c r="P24" s="100"/>
      <c r="Q24" s="100"/>
      <c r="R24" s="100"/>
      <c r="S24" s="100"/>
      <c r="T24" s="100"/>
      <c r="U24" s="100"/>
    </row>
    <row r="25" ht="13.5" customHeight="1" spans="1:21">
      <c r="A25" s="136" t="s">
        <v>633</v>
      </c>
      <c r="B25" s="137" t="s">
        <v>2983</v>
      </c>
      <c r="C25" s="102" t="s">
        <v>3012</v>
      </c>
      <c r="D25" s="140"/>
      <c r="E25" s="107"/>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3013</v>
      </c>
      <c r="D26" s="140"/>
      <c r="E26" s="107"/>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3014</v>
      </c>
      <c r="D27" s="141"/>
      <c r="E27" s="113"/>
      <c r="F27" s="100"/>
      <c r="G27" s="100"/>
      <c r="H27" s="100"/>
      <c r="I27" s="100"/>
      <c r="J27" s="100"/>
      <c r="K27" s="100"/>
      <c r="L27" s="100"/>
      <c r="M27" s="100"/>
      <c r="N27" s="100"/>
      <c r="O27" s="100"/>
      <c r="P27" s="100"/>
      <c r="Q27" s="100"/>
      <c r="R27" s="100"/>
      <c r="S27" s="100"/>
      <c r="T27" s="100"/>
      <c r="U27" s="100"/>
    </row>
    <row r="28" ht="13.5" customHeight="1" spans="1:21">
      <c r="A28" s="136" t="s">
        <v>633</v>
      </c>
      <c r="B28" s="137" t="s">
        <v>2987</v>
      </c>
      <c r="C28" s="102" t="s">
        <v>3015</v>
      </c>
      <c r="D28" s="140"/>
      <c r="E28" s="107"/>
      <c r="F28" s="100"/>
      <c r="G28" s="100"/>
      <c r="H28" s="100"/>
      <c r="I28" s="100"/>
      <c r="J28" s="100"/>
      <c r="K28" s="100"/>
      <c r="L28" s="100"/>
      <c r="M28" s="100"/>
      <c r="N28" s="100"/>
      <c r="O28" s="100"/>
      <c r="P28" s="100"/>
      <c r="Q28" s="100"/>
      <c r="R28" s="100"/>
      <c r="S28" s="100"/>
      <c r="T28" s="100"/>
      <c r="U28" s="100"/>
    </row>
    <row r="29" ht="13.5" customHeight="1" spans="1:21">
      <c r="A29" s="136" t="s">
        <v>633</v>
      </c>
      <c r="B29" s="137" t="s">
        <v>2989</v>
      </c>
      <c r="C29" s="102" t="s">
        <v>3016</v>
      </c>
      <c r="D29" s="140"/>
      <c r="E29" s="107"/>
      <c r="F29" s="100"/>
      <c r="G29" s="100"/>
      <c r="H29" s="100"/>
      <c r="I29" s="100"/>
      <c r="J29" s="100"/>
      <c r="K29" s="100"/>
      <c r="L29" s="100"/>
      <c r="M29" s="100"/>
      <c r="N29" s="100"/>
      <c r="O29" s="100"/>
      <c r="P29" s="100"/>
      <c r="Q29" s="100"/>
      <c r="R29" s="100"/>
      <c r="S29" s="100"/>
      <c r="T29" s="100"/>
      <c r="U29" s="100"/>
    </row>
    <row r="30" ht="13.5" customHeight="1" spans="1:21">
      <c r="A30" s="136" t="s">
        <v>633</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2993</v>
      </c>
      <c r="C31" s="102" t="s">
        <v>3019</v>
      </c>
      <c r="D31" s="140"/>
      <c r="E31" s="107"/>
      <c r="F31" s="100"/>
      <c r="G31" s="100"/>
      <c r="H31" s="100"/>
      <c r="I31" s="100"/>
      <c r="J31" s="100"/>
      <c r="K31" s="100"/>
      <c r="L31" s="100"/>
      <c r="M31" s="100"/>
      <c r="N31" s="100"/>
      <c r="O31" s="100"/>
      <c r="P31" s="100"/>
      <c r="Q31" s="100"/>
      <c r="R31" s="100"/>
      <c r="S31" s="100"/>
      <c r="T31" s="100"/>
      <c r="U31" s="100"/>
    </row>
    <row r="32" ht="24" spans="1:21">
      <c r="A32" s="136" t="s">
        <v>633</v>
      </c>
      <c r="B32" s="137" t="s">
        <v>2995</v>
      </c>
      <c r="C32" s="102" t="s">
        <v>3020</v>
      </c>
      <c r="D32" s="141"/>
      <c r="E32" s="113"/>
      <c r="F32" s="100"/>
      <c r="G32" s="100"/>
      <c r="H32" s="100"/>
      <c r="I32" s="100"/>
      <c r="J32" s="100"/>
      <c r="K32" s="100"/>
      <c r="L32" s="100"/>
      <c r="M32" s="100"/>
      <c r="N32" s="100"/>
      <c r="O32" s="100"/>
      <c r="P32" s="100"/>
      <c r="Q32" s="100"/>
      <c r="R32" s="100"/>
      <c r="S32" s="100"/>
      <c r="T32" s="100"/>
      <c r="U32" s="100"/>
    </row>
    <row r="33" ht="13.5" customHeight="1" spans="1:21">
      <c r="A33" s="136" t="s">
        <v>633</v>
      </c>
      <c r="B33" s="137" t="s">
        <v>2997</v>
      </c>
      <c r="C33" s="102" t="s">
        <v>3021</v>
      </c>
      <c r="D33" s="141"/>
      <c r="E33" s="113"/>
      <c r="F33" s="100"/>
      <c r="G33" s="100"/>
      <c r="H33" s="100"/>
      <c r="I33" s="100"/>
      <c r="J33" s="100"/>
      <c r="K33" s="100"/>
      <c r="L33" s="100"/>
      <c r="M33" s="100"/>
      <c r="N33" s="100"/>
      <c r="O33" s="100"/>
      <c r="P33" s="100"/>
      <c r="Q33" s="100"/>
      <c r="R33" s="100"/>
      <c r="S33" s="100"/>
      <c r="T33" s="100"/>
      <c r="U33" s="100"/>
    </row>
    <row r="34" ht="13.5" customHeight="1" spans="1:21">
      <c r="A34" s="136" t="s">
        <v>633</v>
      </c>
      <c r="B34" s="137" t="s">
        <v>2999</v>
      </c>
      <c r="C34" s="102" t="s">
        <v>3022</v>
      </c>
      <c r="D34" s="141"/>
      <c r="E34" s="113"/>
      <c r="F34" s="100"/>
      <c r="G34" s="100"/>
      <c r="H34" s="100"/>
      <c r="I34" s="100"/>
      <c r="J34" s="100"/>
      <c r="K34" s="100"/>
      <c r="L34" s="100"/>
      <c r="M34" s="100"/>
      <c r="N34" s="100"/>
      <c r="O34" s="100"/>
      <c r="P34" s="100"/>
      <c r="Q34" s="100"/>
      <c r="R34" s="100"/>
      <c r="S34" s="100"/>
      <c r="T34" s="100"/>
      <c r="U34" s="100"/>
    </row>
    <row r="35" ht="13.5" customHeight="1" spans="1:21">
      <c r="A35" s="136" t="s">
        <v>633</v>
      </c>
      <c r="B35" s="137" t="s">
        <v>3001</v>
      </c>
      <c r="C35" s="102" t="s">
        <v>3023</v>
      </c>
      <c r="D35" s="141"/>
      <c r="E35" s="113"/>
      <c r="F35" s="100"/>
      <c r="G35" s="100"/>
      <c r="H35" s="100"/>
      <c r="I35" s="100"/>
      <c r="J35" s="100"/>
      <c r="K35" s="100"/>
      <c r="L35" s="100"/>
      <c r="M35" s="100"/>
      <c r="N35" s="100"/>
      <c r="O35" s="100"/>
      <c r="P35" s="100"/>
      <c r="Q35" s="100"/>
      <c r="R35" s="100"/>
      <c r="S35" s="100"/>
      <c r="T35" s="100"/>
      <c r="U35" s="100"/>
    </row>
    <row r="36" ht="13.5" customHeight="1" spans="1:21">
      <c r="A36" s="136" t="s">
        <v>633</v>
      </c>
      <c r="B36" s="137" t="s">
        <v>3003</v>
      </c>
      <c r="C36" s="102" t="s">
        <v>3024</v>
      </c>
      <c r="D36" s="141"/>
      <c r="E36" s="113"/>
      <c r="F36" s="100"/>
      <c r="G36" s="100"/>
      <c r="H36" s="100"/>
      <c r="I36" s="100"/>
      <c r="J36" s="100"/>
      <c r="K36" s="100"/>
      <c r="L36" s="100"/>
      <c r="M36" s="100"/>
      <c r="N36" s="100"/>
      <c r="O36" s="100"/>
      <c r="P36" s="100"/>
      <c r="Q36" s="100"/>
      <c r="R36" s="100"/>
      <c r="S36" s="100"/>
      <c r="T36" s="100"/>
      <c r="U36" s="100"/>
    </row>
    <row r="37" ht="13.5" customHeight="1" spans="1:21">
      <c r="A37" s="136" t="s">
        <v>633</v>
      </c>
      <c r="B37" s="137" t="s">
        <v>3005</v>
      </c>
      <c r="C37" s="102" t="s">
        <v>3025</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3030</v>
      </c>
      <c r="C40" s="102" t="s">
        <v>3031</v>
      </c>
      <c r="D40" s="140"/>
      <c r="E40" s="107"/>
      <c r="F40" s="100"/>
      <c r="G40" s="100"/>
      <c r="H40" s="100"/>
      <c r="I40" s="100"/>
      <c r="J40" s="100"/>
      <c r="K40" s="100"/>
      <c r="L40" s="100"/>
      <c r="M40" s="100"/>
      <c r="N40" s="100"/>
      <c r="O40" s="100"/>
      <c r="P40" s="100"/>
      <c r="Q40" s="100"/>
      <c r="R40" s="100"/>
      <c r="S40" s="100"/>
      <c r="T40" s="100"/>
      <c r="U40" s="100"/>
    </row>
    <row r="41" ht="13.5" customHeight="1" spans="1:21">
      <c r="A41" s="136" t="s">
        <v>633</v>
      </c>
      <c r="B41" s="137" t="s">
        <v>3032</v>
      </c>
      <c r="C41" s="102" t="s">
        <v>3033</v>
      </c>
      <c r="D41" s="140"/>
      <c r="E41" s="107"/>
      <c r="F41" s="100"/>
      <c r="G41" s="100"/>
      <c r="H41" s="100"/>
      <c r="I41" s="100"/>
      <c r="J41" s="100"/>
      <c r="K41" s="100"/>
      <c r="L41" s="100"/>
      <c r="M41" s="100"/>
      <c r="N41" s="100"/>
      <c r="O41" s="100"/>
      <c r="P41" s="100"/>
      <c r="Q41" s="100"/>
      <c r="R41" s="100"/>
      <c r="S41" s="100"/>
      <c r="T41" s="100"/>
      <c r="U41" s="100"/>
    </row>
    <row r="42" ht="13.5" customHeight="1" spans="1:21">
      <c r="A42" s="136" t="s">
        <v>633</v>
      </c>
      <c r="B42" s="137" t="s">
        <v>3034</v>
      </c>
      <c r="C42" s="102" t="s">
        <v>3035</v>
      </c>
      <c r="D42" s="141"/>
      <c r="E42" s="113"/>
      <c r="F42" s="100"/>
      <c r="G42" s="100"/>
      <c r="H42" s="100"/>
      <c r="I42" s="100"/>
      <c r="J42" s="100"/>
      <c r="K42" s="100"/>
      <c r="L42" s="100"/>
      <c r="M42" s="100"/>
      <c r="N42" s="100"/>
      <c r="O42" s="100"/>
      <c r="P42" s="100"/>
      <c r="Q42" s="100"/>
      <c r="R42" s="100"/>
      <c r="S42" s="100"/>
      <c r="T42" s="100"/>
      <c r="U42" s="100"/>
    </row>
    <row r="43" ht="13.5" customHeight="1" spans="1:21">
      <c r="A43" s="136" t="s">
        <v>633</v>
      </c>
      <c r="B43" s="137" t="s">
        <v>3036</v>
      </c>
      <c r="C43" s="102" t="s">
        <v>3037</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3030</v>
      </c>
      <c r="C45" s="102" t="s">
        <v>3040</v>
      </c>
      <c r="D45" s="140"/>
      <c r="E45" s="107"/>
      <c r="F45" s="100"/>
      <c r="G45" s="100"/>
      <c r="H45" s="100"/>
      <c r="I45" s="100"/>
      <c r="J45" s="100"/>
      <c r="K45" s="100"/>
      <c r="L45" s="100"/>
      <c r="M45" s="100"/>
      <c r="N45" s="100"/>
      <c r="O45" s="100"/>
      <c r="P45" s="100"/>
      <c r="Q45" s="100"/>
      <c r="R45" s="100"/>
      <c r="S45" s="100"/>
      <c r="T45" s="100"/>
      <c r="U45" s="100"/>
    </row>
    <row r="46" ht="13.5" customHeight="1" spans="1:21">
      <c r="A46" s="136" t="s">
        <v>633</v>
      </c>
      <c r="B46" s="137" t="s">
        <v>3032</v>
      </c>
      <c r="C46" s="102" t="s">
        <v>3041</v>
      </c>
      <c r="D46" s="140"/>
      <c r="E46" s="107"/>
      <c r="F46" s="100"/>
      <c r="G46" s="100"/>
      <c r="H46" s="100"/>
      <c r="I46" s="100"/>
      <c r="J46" s="100"/>
      <c r="K46" s="100"/>
      <c r="L46" s="100"/>
      <c r="M46" s="100"/>
      <c r="N46" s="100"/>
      <c r="O46" s="100"/>
      <c r="P46" s="100"/>
      <c r="Q46" s="100"/>
      <c r="R46" s="100"/>
      <c r="S46" s="100"/>
      <c r="T46" s="100"/>
      <c r="U46" s="100"/>
    </row>
    <row r="47" ht="13.5" customHeight="1" spans="1:21">
      <c r="A47" s="136" t="s">
        <v>633</v>
      </c>
      <c r="B47" s="137" t="s">
        <v>3034</v>
      </c>
      <c r="C47" s="102" t="s">
        <v>3042</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76"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173702.09</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2938275.28</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c r="E7" s="100"/>
      <c r="F7" s="100"/>
      <c r="G7" s="100"/>
      <c r="H7" s="100"/>
      <c r="I7" s="100"/>
      <c r="J7" s="100"/>
      <c r="K7" s="100"/>
      <c r="L7" s="100"/>
      <c r="M7" s="100"/>
      <c r="N7" s="100"/>
      <c r="O7" s="100"/>
      <c r="P7" s="100"/>
      <c r="Q7" s="100"/>
      <c r="R7" s="100"/>
      <c r="S7" s="100"/>
      <c r="T7" s="100"/>
      <c r="U7" s="100"/>
    </row>
    <row r="8" ht="12.75" customHeight="1" spans="1:21">
      <c r="A8" s="101" t="s">
        <v>2326</v>
      </c>
      <c r="B8" s="106" t="s">
        <v>3052</v>
      </c>
      <c r="C8" s="103" t="s">
        <v>3053</v>
      </c>
      <c r="D8" s="104">
        <f>SUM(D9:D16)</f>
        <v>2900491.04</v>
      </c>
      <c r="E8" s="100"/>
      <c r="F8" s="100"/>
      <c r="G8" s="100"/>
      <c r="H8" s="100"/>
      <c r="I8" s="100"/>
      <c r="J8" s="100"/>
      <c r="K8" s="100"/>
      <c r="L8" s="100"/>
      <c r="M8" s="100"/>
      <c r="N8" s="100"/>
      <c r="O8" s="100"/>
      <c r="P8" s="100"/>
      <c r="Q8" s="100"/>
      <c r="R8" s="100"/>
      <c r="S8" s="100"/>
      <c r="T8" s="100"/>
      <c r="U8" s="100"/>
    </row>
    <row r="9" ht="12.75" customHeight="1" spans="1:21">
      <c r="A9" s="108" t="s">
        <v>2328</v>
      </c>
      <c r="B9" s="109" t="s">
        <v>2329</v>
      </c>
      <c r="C9" s="103" t="s">
        <v>3054</v>
      </c>
      <c r="D9" s="107">
        <v>2400680.91</v>
      </c>
      <c r="E9" s="100"/>
      <c r="F9" s="100"/>
      <c r="G9" s="100"/>
      <c r="H9" s="100"/>
      <c r="I9" s="100"/>
      <c r="J9" s="100"/>
      <c r="K9" s="100"/>
      <c r="L9" s="100"/>
      <c r="M9" s="100"/>
      <c r="N9" s="100"/>
      <c r="O9" s="100"/>
      <c r="P9" s="100"/>
      <c r="Q9" s="100"/>
      <c r="R9" s="100"/>
      <c r="S9" s="100"/>
      <c r="T9" s="100"/>
      <c r="U9" s="100"/>
    </row>
    <row r="10" ht="12.75" customHeight="1" spans="1:21">
      <c r="A10" s="108" t="s">
        <v>2330</v>
      </c>
      <c r="B10" s="109" t="s">
        <v>2331</v>
      </c>
      <c r="C10" s="103" t="s">
        <v>3055</v>
      </c>
      <c r="D10" s="107">
        <v>497103.21</v>
      </c>
      <c r="E10" s="100"/>
      <c r="F10" s="100"/>
      <c r="G10" s="100"/>
      <c r="H10" s="100"/>
      <c r="I10" s="100"/>
      <c r="J10" s="100"/>
      <c r="K10" s="100"/>
      <c r="L10" s="100"/>
      <c r="M10" s="100"/>
      <c r="N10" s="100"/>
      <c r="O10" s="100"/>
      <c r="P10" s="100"/>
      <c r="Q10" s="100"/>
      <c r="R10" s="100"/>
      <c r="S10" s="100"/>
      <c r="T10" s="100"/>
      <c r="U10" s="100"/>
    </row>
    <row r="11" ht="12.75" customHeight="1" spans="1:21">
      <c r="A11" s="108" t="s">
        <v>2332</v>
      </c>
      <c r="B11" s="109" t="s">
        <v>3056</v>
      </c>
      <c r="C11" s="103" t="s">
        <v>3057</v>
      </c>
      <c r="D11" s="107">
        <v>2514.48</v>
      </c>
      <c r="E11" s="100"/>
      <c r="F11" s="100"/>
      <c r="G11" s="100"/>
      <c r="H11" s="100"/>
      <c r="I11" s="100"/>
      <c r="J11" s="100"/>
      <c r="K11" s="100"/>
      <c r="L11" s="100"/>
      <c r="M11" s="100"/>
      <c r="N11" s="100"/>
      <c r="O11" s="100"/>
      <c r="P11" s="100"/>
      <c r="Q11" s="100"/>
      <c r="R11" s="100"/>
      <c r="S11" s="100"/>
      <c r="T11" s="100"/>
      <c r="U11" s="100"/>
    </row>
    <row r="12" ht="12.75" customHeight="1" spans="1:21">
      <c r="A12" s="108" t="s">
        <v>2340</v>
      </c>
      <c r="B12" s="109" t="s">
        <v>2341</v>
      </c>
      <c r="C12" s="103" t="s">
        <v>3058</v>
      </c>
      <c r="D12" s="107"/>
      <c r="E12" s="100"/>
      <c r="F12" s="100"/>
      <c r="G12" s="100"/>
      <c r="H12" s="100"/>
      <c r="I12" s="100"/>
      <c r="J12" s="100"/>
      <c r="K12" s="100"/>
      <c r="L12" s="100"/>
      <c r="M12" s="100"/>
      <c r="N12" s="100"/>
      <c r="O12" s="100"/>
      <c r="P12" s="100"/>
      <c r="Q12" s="100"/>
      <c r="R12" s="100"/>
      <c r="S12" s="100"/>
      <c r="T12" s="100"/>
      <c r="U12" s="100"/>
    </row>
    <row r="13" ht="12.75" spans="1:21">
      <c r="A13" s="110" t="s">
        <v>2342</v>
      </c>
      <c r="B13" s="111" t="s">
        <v>3059</v>
      </c>
      <c r="C13" s="103" t="s">
        <v>3060</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2358</v>
      </c>
      <c r="B14" s="111" t="s">
        <v>2359</v>
      </c>
      <c r="C14" s="103" t="s">
        <v>3061</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2360</v>
      </c>
      <c r="B15" s="111" t="s">
        <v>2361</v>
      </c>
      <c r="C15" s="103" t="s">
        <v>3062</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2362</v>
      </c>
      <c r="B16" s="111" t="s">
        <v>2363</v>
      </c>
      <c r="C16" s="103" t="s">
        <v>3063</v>
      </c>
      <c r="D16" s="107">
        <v>192.44</v>
      </c>
      <c r="E16" s="100"/>
      <c r="F16" s="100"/>
      <c r="G16" s="100"/>
      <c r="H16" s="100"/>
      <c r="I16" s="100"/>
      <c r="J16" s="100"/>
      <c r="K16" s="100"/>
      <c r="L16" s="100"/>
      <c r="M16" s="100"/>
      <c r="N16" s="100"/>
      <c r="O16" s="100"/>
      <c r="P16" s="100"/>
      <c r="Q16" s="100"/>
      <c r="R16" s="100"/>
      <c r="S16" s="100"/>
      <c r="T16" s="100"/>
      <c r="U16" s="100"/>
    </row>
    <row r="17" ht="12.75" customHeight="1" spans="1:21">
      <c r="A17" s="112" t="s">
        <v>2364</v>
      </c>
      <c r="B17" s="102" t="s">
        <v>3032</v>
      </c>
      <c r="C17" s="103" t="s">
        <v>3064</v>
      </c>
      <c r="D17" s="107">
        <v>37784.24</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2387</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2391</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2.75" spans="1:21">
      <c r="A24" s="112" t="s">
        <v>2458</v>
      </c>
      <c r="B24" s="102" t="s">
        <v>3080</v>
      </c>
      <c r="C24" s="102" t="s">
        <v>3081</v>
      </c>
      <c r="D24" s="113"/>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2848881.9</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2326</v>
      </c>
      <c r="B27" s="106" t="s">
        <v>3085</v>
      </c>
      <c r="C27" s="103" t="s">
        <v>3086</v>
      </c>
      <c r="D27" s="104">
        <f>SUM(D28:D35)</f>
        <v>2811097.66</v>
      </c>
      <c r="E27" s="100"/>
      <c r="F27" s="100"/>
      <c r="G27" s="100"/>
      <c r="H27" s="100"/>
      <c r="I27" s="100"/>
      <c r="J27" s="100"/>
      <c r="K27" s="100"/>
      <c r="L27" s="100"/>
      <c r="M27" s="100"/>
      <c r="N27" s="100"/>
      <c r="O27" s="100"/>
      <c r="P27" s="100"/>
      <c r="Q27" s="100"/>
      <c r="R27" s="100"/>
      <c r="S27" s="100"/>
      <c r="T27" s="100"/>
      <c r="U27" s="100"/>
    </row>
    <row r="28" ht="12.75" customHeight="1" spans="1:21">
      <c r="A28" s="108" t="s">
        <v>2328</v>
      </c>
      <c r="B28" s="109" t="s">
        <v>2329</v>
      </c>
      <c r="C28" s="103" t="s">
        <v>3087</v>
      </c>
      <c r="D28" s="107">
        <v>2326398.65</v>
      </c>
      <c r="E28" s="100"/>
      <c r="F28" s="100"/>
      <c r="G28" s="100"/>
      <c r="H28" s="100"/>
      <c r="I28" s="100"/>
      <c r="J28" s="100"/>
      <c r="K28" s="100"/>
      <c r="L28" s="100"/>
      <c r="M28" s="100"/>
      <c r="N28" s="100"/>
      <c r="O28" s="100"/>
      <c r="P28" s="100"/>
      <c r="Q28" s="100"/>
      <c r="R28" s="100"/>
      <c r="S28" s="100"/>
      <c r="T28" s="100"/>
      <c r="U28" s="100"/>
    </row>
    <row r="29" ht="12.75" customHeight="1" spans="1:21">
      <c r="A29" s="108" t="s">
        <v>2330</v>
      </c>
      <c r="B29" s="109" t="s">
        <v>2331</v>
      </c>
      <c r="C29" s="103" t="s">
        <v>3088</v>
      </c>
      <c r="D29" s="107">
        <v>481632.95</v>
      </c>
      <c r="E29" s="100"/>
      <c r="F29" s="100"/>
      <c r="G29" s="100"/>
      <c r="H29" s="100"/>
      <c r="I29" s="100"/>
      <c r="J29" s="100"/>
      <c r="K29" s="100"/>
      <c r="L29" s="100"/>
      <c r="M29" s="100"/>
      <c r="N29" s="100"/>
      <c r="O29" s="100"/>
      <c r="P29" s="100"/>
      <c r="Q29" s="100"/>
      <c r="R29" s="100"/>
      <c r="S29" s="100"/>
      <c r="T29" s="100"/>
      <c r="U29" s="100"/>
    </row>
    <row r="30" ht="12.75" customHeight="1" spans="1:21">
      <c r="A30" s="108" t="s">
        <v>2332</v>
      </c>
      <c r="B30" s="109" t="s">
        <v>3056</v>
      </c>
      <c r="C30" s="103" t="s">
        <v>3089</v>
      </c>
      <c r="D30" s="107">
        <v>2873.62</v>
      </c>
      <c r="E30" s="100"/>
      <c r="F30" s="100"/>
      <c r="G30" s="100"/>
      <c r="H30" s="100"/>
      <c r="I30" s="100"/>
      <c r="J30" s="100"/>
      <c r="K30" s="100"/>
      <c r="L30" s="100"/>
      <c r="M30" s="100"/>
      <c r="N30" s="100"/>
      <c r="O30" s="100"/>
      <c r="P30" s="100"/>
      <c r="Q30" s="100"/>
      <c r="R30" s="100"/>
      <c r="S30" s="100"/>
      <c r="T30" s="100"/>
      <c r="U30" s="100"/>
    </row>
    <row r="31" ht="12.75" customHeight="1" spans="1:21">
      <c r="A31" s="108" t="s">
        <v>2340</v>
      </c>
      <c r="B31" s="109" t="s">
        <v>2341</v>
      </c>
      <c r="C31" s="103" t="s">
        <v>3090</v>
      </c>
      <c r="D31" s="107"/>
      <c r="E31" s="100"/>
      <c r="F31" s="100"/>
      <c r="G31" s="100"/>
      <c r="H31" s="100"/>
      <c r="I31" s="100"/>
      <c r="J31" s="100"/>
      <c r="K31" s="100"/>
      <c r="L31" s="100"/>
      <c r="M31" s="100"/>
      <c r="N31" s="100"/>
      <c r="O31" s="100"/>
      <c r="P31" s="100"/>
      <c r="Q31" s="100"/>
      <c r="R31" s="100"/>
      <c r="S31" s="100"/>
      <c r="T31" s="100"/>
      <c r="U31" s="100"/>
    </row>
    <row r="32" ht="12.75" spans="1:21">
      <c r="A32" s="108" t="s">
        <v>2342</v>
      </c>
      <c r="B32" s="111" t="s">
        <v>3059</v>
      </c>
      <c r="C32" s="103" t="s">
        <v>3091</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2358</v>
      </c>
      <c r="B33" s="111" t="s">
        <v>2359</v>
      </c>
      <c r="C33" s="103" t="s">
        <v>3092</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2360</v>
      </c>
      <c r="B34" s="111" t="s">
        <v>2361</v>
      </c>
      <c r="C34" s="103" t="s">
        <v>3093</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2362</v>
      </c>
      <c r="B35" s="111" t="s">
        <v>2363</v>
      </c>
      <c r="C35" s="103" t="s">
        <v>3094</v>
      </c>
      <c r="D35" s="107">
        <v>192.44</v>
      </c>
      <c r="E35" s="100"/>
      <c r="F35" s="100"/>
      <c r="G35" s="100"/>
      <c r="H35" s="100"/>
      <c r="I35" s="100"/>
      <c r="J35" s="100"/>
      <c r="K35" s="100"/>
      <c r="L35" s="100"/>
      <c r="M35" s="100"/>
      <c r="N35" s="100"/>
      <c r="O35" s="100"/>
      <c r="P35" s="100"/>
      <c r="Q35" s="100"/>
      <c r="R35" s="100"/>
      <c r="S35" s="100"/>
      <c r="T35" s="100"/>
      <c r="U35" s="100"/>
    </row>
    <row r="36" ht="12.75" customHeight="1" spans="1:21">
      <c r="A36" s="101" t="s">
        <v>2364</v>
      </c>
      <c r="B36" s="106" t="s">
        <v>3032</v>
      </c>
      <c r="C36" s="103" t="s">
        <v>3095</v>
      </c>
      <c r="D36" s="107">
        <v>37784.24</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2387</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2391</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2458</v>
      </c>
      <c r="B43" s="102" t="s">
        <v>3080</v>
      </c>
      <c r="C43" s="102" t="s">
        <v>3104</v>
      </c>
      <c r="D43" s="113"/>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263095.47</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2326</v>
      </c>
      <c r="B51" s="102" t="s">
        <v>3119</v>
      </c>
      <c r="C51" s="103" t="s">
        <v>3120</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2328</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2330</v>
      </c>
      <c r="B57" s="106" t="s">
        <v>3127</v>
      </c>
      <c r="C57" s="103" t="s">
        <v>3128</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2332</v>
      </c>
      <c r="B62" s="106" t="s">
        <v>3133</v>
      </c>
      <c r="C62" s="103" t="s">
        <v>3134</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2340</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2342</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2358</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2360</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2362</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2364</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2387</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2391</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2458</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263095.47</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2326</v>
      </c>
      <c r="B106" s="109" t="s">
        <v>3030</v>
      </c>
      <c r="C106" s="103" t="s">
        <v>3186</v>
      </c>
      <c r="D106" s="107">
        <v>263095.47</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2364</v>
      </c>
      <c r="B107" s="109" t="s">
        <v>3032</v>
      </c>
      <c r="C107" s="103" t="s">
        <v>3187</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2458</v>
      </c>
      <c r="B109" s="117" t="s">
        <v>3080</v>
      </c>
      <c r="C109" s="118" t="s">
        <v>3190</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8" width="14.4285714285714" style="1" customWidth="1"/>
    <col min="19" max="16384" width="14.4285714285714" style="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5</v>
      </c>
      <c r="G3" s="32">
        <f>IF(RefStr!C13&lt;&gt;"",INT(VALUE(MID(RefStr!C13,1,4))),0)</f>
        <v>2025</v>
      </c>
      <c r="H3" s="33">
        <f>IF(RefStr!C13&lt;&gt;"",INT(VALUE(MID(RefStr!C13,6,2))),0)</f>
        <v>12</v>
      </c>
      <c r="I3" s="51">
        <f>RefStr!C10*1</f>
        <v>21</v>
      </c>
      <c r="J3" s="52" t="str">
        <f>RefStr!H7</f>
        <v>DA</v>
      </c>
      <c r="K3" s="33" t="str">
        <f>RefStr!H9</f>
        <v>DA</v>
      </c>
      <c r="L3" s="33" t="str">
        <f>RefStr!H10</f>
        <v>DA</v>
      </c>
      <c r="M3" s="33" t="str">
        <f>RefStr!H8</f>
        <v>DA</v>
      </c>
      <c r="N3" s="33" t="str">
        <f>RefStr!H11</f>
        <v>DA</v>
      </c>
      <c r="O3" s="53">
        <f>RefStr!C6</f>
        <v>26678</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5</v>
      </c>
      <c r="G23" s="26"/>
      <c r="H23" s="26"/>
      <c r="I23" s="26"/>
      <c r="J23" s="26"/>
      <c r="K23" s="26"/>
      <c r="L23" s="26"/>
      <c r="M23" s="26"/>
      <c r="N23" s="26"/>
      <c r="O23" s="26"/>
      <c r="P23" s="26"/>
    </row>
    <row r="24" ht="22.5"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3431</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3432</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3433</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3434</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3435</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3438</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3439</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Provjera</v>
      </c>
      <c r="C238" s="60" t="s">
        <v>3440</v>
      </c>
      <c r="D238" s="31"/>
      <c r="E238" s="26">
        <f t="shared" si="17"/>
        <v>0</v>
      </c>
      <c r="F238" s="26">
        <f t="shared" si="18"/>
        <v>1</v>
      </c>
      <c r="G238" s="26"/>
      <c r="H238" s="26"/>
      <c r="I238" s="26"/>
      <c r="J238" s="26"/>
      <c r="K238" s="26"/>
      <c r="L238" s="26">
        <f>IF(AND('PR-RAS'!D184&gt;0,'PR-RAS'!D736=0),1,0)</f>
        <v>1</v>
      </c>
      <c r="M238" s="26">
        <f>IF(AND('PR-RAS'!E184&gt;0,'PR-RAS'!E736=0),1,0)</f>
        <v>1</v>
      </c>
      <c r="N238" s="26"/>
      <c r="O238" s="26"/>
      <c r="P238" s="26"/>
    </row>
    <row r="239" ht="32.25" customHeight="1" spans="1:16">
      <c r="A239" s="37">
        <v>182</v>
      </c>
      <c r="B239" s="38" t="str">
        <f t="shared" si="16"/>
        <v>O.K.</v>
      </c>
      <c r="C239" s="60" t="s">
        <v>3441</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Provjera</v>
      </c>
      <c r="C241" s="60" t="s">
        <v>3443</v>
      </c>
      <c r="D241" s="31"/>
      <c r="E241" s="26">
        <f t="shared" si="17"/>
        <v>0</v>
      </c>
      <c r="F241" s="26">
        <f t="shared" si="18"/>
        <v>1</v>
      </c>
      <c r="G241" s="26"/>
      <c r="H241" s="26"/>
      <c r="I241" s="26"/>
      <c r="J241" s="26"/>
      <c r="K241" s="26"/>
      <c r="L241" s="26">
        <f>IF(AND('PR-RAS'!D195&gt;0,'PR-RAS'!D741=0),1,0)</f>
        <v>1</v>
      </c>
      <c r="M241" s="26">
        <f>IF(AND('PR-RAS'!E195&gt;0,'PR-RAS'!E741=0),1,0)</f>
        <v>1</v>
      </c>
      <c r="N241" s="26"/>
      <c r="O241" s="26"/>
      <c r="P241" s="26"/>
    </row>
    <row r="242" ht="30" customHeight="1" spans="1:16">
      <c r="A242" s="37">
        <v>185</v>
      </c>
      <c r="B242" s="38" t="str">
        <f t="shared" si="16"/>
        <v>Provjera</v>
      </c>
      <c r="C242" s="60" t="s">
        <v>3444</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O.K.</v>
      </c>
      <c r="C243" s="60" t="s">
        <v>3445</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Provjera</v>
      </c>
      <c r="C244" s="60" t="s">
        <v>3446</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3448</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3449</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Ratković</cp:lastModifiedBy>
  <dcterms:created xsi:type="dcterms:W3CDTF">2022-04-01T05:14:00Z</dcterms:created>
  <cp:lastPrinted>2025-11-26T12:43:00Z</cp:lastPrinted>
  <dcterms:modified xsi:type="dcterms:W3CDTF">2026-02-12T14:40:24Z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C05469E10B5C488A8FAF74EBB3FB4312_13</vt:lpwstr>
  </property>
  <property fmtid="{D5CDD505-2E9C-101B-9397-08002B2CF9AE}" pid="3" name="KSOProductBuildVer">
    <vt:lpwstr>1033-12.2.0.22549</vt:lpwstr>
  </property>
</Properties>
</file>